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chriske\Desktop\Up Down Load\"/>
    </mc:Choice>
  </mc:AlternateContent>
  <xr:revisionPtr revIDLastSave="0" documentId="13_ncr:1_{01C41BBC-FBEE-408F-9FB9-0B864DFCB2D9}" xr6:coauthVersionLast="47" xr6:coauthVersionMax="47" xr10:uidLastSave="{00000000-0000-0000-0000-000000000000}"/>
  <bookViews>
    <workbookView xWindow="-108" yWindow="-108" windowWidth="21744" windowHeight="13176" xr2:uid="{09328DD6-59B8-483B-883B-ED8C3E80F621}"/>
  </bookViews>
  <sheets>
    <sheet name="Base Program Funding List" sheetId="3" r:id="rId1"/>
    <sheet name="Emerging Contaminants projects" sheetId="12" r:id="rId2"/>
  </sheets>
  <definedNames>
    <definedName name="_xlnm._FilterDatabase" localSheetId="0" hidden="1">'Base Program Funding List'!$A$4:$U$4</definedName>
    <definedName name="_xlnm._FilterDatabase" localSheetId="1" hidden="1">'Emerging Contaminants projects'!$A$6:$T$6</definedName>
    <definedName name="_xlnm.Print_Area" localSheetId="1">'Emerging Contaminants projects'!$A$3:$R$11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3" l="1"/>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6" i="3"/>
  <c r="P67" i="3"/>
  <c r="P68" i="3"/>
  <c r="P69" i="3"/>
  <c r="P70" i="3"/>
  <c r="P71" i="3"/>
  <c r="P72" i="3"/>
  <c r="P73" i="3"/>
  <c r="P74" i="3"/>
  <c r="P75" i="3"/>
  <c r="P76" i="3"/>
  <c r="P77" i="3"/>
  <c r="P78" i="3"/>
  <c r="P79" i="3"/>
  <c r="P80" i="3"/>
  <c r="P81" i="3"/>
  <c r="P82" i="3"/>
  <c r="P83" i="3"/>
  <c r="P84" i="3"/>
  <c r="P85" i="3"/>
  <c r="P86" i="3"/>
  <c r="P87" i="3"/>
  <c r="P5" i="3"/>
  <c r="T89" i="3"/>
  <c r="U89" i="3"/>
  <c r="A26" i="3"/>
  <c r="A36" i="3"/>
  <c r="A5" i="3"/>
  <c r="A35" i="3"/>
  <c r="A60" i="3"/>
  <c r="A74" i="3"/>
  <c r="A80" i="3"/>
  <c r="A20" i="3"/>
  <c r="A24" i="3"/>
  <c r="A29" i="3"/>
  <c r="A21" i="3"/>
  <c r="A72" i="3"/>
  <c r="A82" i="3"/>
  <c r="A7" i="3"/>
  <c r="A57" i="3"/>
  <c r="A12" i="3"/>
  <c r="A61" i="3"/>
  <c r="A62" i="3"/>
  <c r="A10" i="3"/>
  <c r="A71" i="3"/>
  <c r="A59" i="3"/>
  <c r="A16" i="3"/>
  <c r="A66" i="3"/>
  <c r="A11" i="3"/>
  <c r="A87" i="3"/>
  <c r="A17" i="3"/>
  <c r="A51" i="3"/>
  <c r="A52" i="3"/>
  <c r="A31" i="3"/>
  <c r="A63" i="3"/>
  <c r="A64" i="3"/>
  <c r="A39" i="3"/>
  <c r="A37" i="3"/>
  <c r="A38" i="3"/>
  <c r="A46" i="3"/>
  <c r="A47" i="3"/>
  <c r="A78" i="3"/>
  <c r="A54" i="3"/>
  <c r="A68" i="3"/>
  <c r="A69" i="3"/>
  <c r="A70" i="3"/>
  <c r="A85" i="3"/>
  <c r="A19" i="3"/>
  <c r="A83" i="3"/>
  <c r="A15" i="3"/>
  <c r="A13" i="3"/>
  <c r="A81" i="3"/>
  <c r="A42" i="3"/>
  <c r="A40" i="3"/>
  <c r="A9" i="3"/>
  <c r="A25" i="3"/>
  <c r="A73" i="3"/>
  <c r="A14" i="3"/>
  <c r="A75" i="3"/>
  <c r="A53" i="3"/>
  <c r="A34" i="3"/>
  <c r="A44" i="3"/>
  <c r="A67" i="3"/>
  <c r="A22" i="3"/>
  <c r="A6" i="3"/>
  <c r="A28" i="3"/>
  <c r="A56" i="3"/>
  <c r="A41" i="3"/>
  <c r="A48" i="3"/>
  <c r="A76" i="3"/>
  <c r="A77" i="3"/>
  <c r="A23" i="3"/>
  <c r="A30" i="3"/>
  <c r="A27" i="3"/>
  <c r="A79" i="3"/>
  <c r="A84" i="3"/>
  <c r="A49" i="3"/>
  <c r="A18" i="3"/>
  <c r="A32" i="3"/>
  <c r="A33" i="3"/>
  <c r="A58" i="3"/>
  <c r="A50" i="3"/>
  <c r="A55" i="3"/>
  <c r="A45" i="3"/>
  <c r="A86" i="3"/>
  <c r="A43" i="3"/>
  <c r="A8" i="3"/>
  <c r="T9" i="12"/>
  <c r="T7" i="12"/>
  <c r="T8" i="12"/>
  <c r="O9" i="12"/>
  <c r="O7" i="12"/>
  <c r="O8" i="12"/>
  <c r="N35" i="3"/>
  <c r="N60" i="3"/>
  <c r="N74" i="3"/>
  <c r="N80" i="3"/>
  <c r="N20" i="3"/>
  <c r="N24" i="3"/>
  <c r="N29" i="3"/>
  <c r="N21" i="3"/>
  <c r="N72" i="3"/>
  <c r="N82" i="3"/>
  <c r="N7" i="3"/>
  <c r="N57" i="3"/>
  <c r="N12" i="3"/>
  <c r="N61" i="3"/>
  <c r="N62" i="3"/>
  <c r="N10" i="3"/>
  <c r="N5" i="3"/>
  <c r="N71" i="3"/>
  <c r="N59" i="3"/>
  <c r="N16" i="3"/>
  <c r="N66" i="3"/>
  <c r="N11" i="3"/>
  <c r="N87" i="3"/>
  <c r="N17" i="3"/>
  <c r="N51" i="3"/>
  <c r="N52" i="3"/>
  <c r="N31" i="3"/>
  <c r="N63" i="3"/>
  <c r="N64" i="3"/>
  <c r="N39" i="3"/>
  <c r="N37" i="3"/>
  <c r="N38" i="3"/>
  <c r="N46" i="3"/>
  <c r="N47" i="3"/>
  <c r="N78" i="3"/>
  <c r="N26" i="3"/>
  <c r="N36" i="3"/>
  <c r="N54" i="3"/>
  <c r="N68" i="3"/>
  <c r="N69" i="3"/>
  <c r="N70" i="3"/>
  <c r="N85" i="3"/>
  <c r="N19" i="3"/>
  <c r="N83" i="3"/>
  <c r="N15" i="3"/>
  <c r="N13" i="3"/>
  <c r="N81" i="3"/>
  <c r="N42" i="3"/>
  <c r="N40" i="3"/>
  <c r="N9" i="3"/>
  <c r="N25" i="3"/>
  <c r="N73" i="3"/>
  <c r="N14" i="3"/>
  <c r="N75" i="3"/>
  <c r="N53" i="3"/>
  <c r="N34" i="3"/>
  <c r="N44" i="3"/>
  <c r="N67" i="3"/>
  <c r="N22" i="3"/>
  <c r="N6" i="3"/>
  <c r="N28" i="3"/>
  <c r="N41" i="3"/>
  <c r="N56" i="3"/>
  <c r="N48" i="3"/>
  <c r="N76" i="3"/>
  <c r="N77" i="3"/>
  <c r="N23" i="3"/>
  <c r="N30" i="3"/>
  <c r="N27" i="3"/>
  <c r="N79" i="3"/>
  <c r="N84" i="3"/>
  <c r="N49" i="3"/>
  <c r="N18" i="3"/>
  <c r="N32" i="3"/>
  <c r="N33" i="3"/>
  <c r="N58" i="3"/>
  <c r="N50" i="3"/>
  <c r="N55" i="3"/>
  <c r="N45" i="3"/>
  <c r="N86" i="3"/>
  <c r="N43" i="3"/>
  <c r="N8" i="3"/>
  <c r="M11" i="12"/>
  <c r="S11" i="12"/>
  <c r="U9" i="12"/>
  <c r="U8" i="12"/>
  <c r="U7" i="12"/>
  <c r="T11" i="12" l="1"/>
  <c r="R11" i="12" l="1"/>
  <c r="O11" i="12"/>
  <c r="R35" i="3" l="1"/>
  <c r="R60" i="3"/>
  <c r="R74" i="3"/>
  <c r="R80" i="3"/>
  <c r="R20" i="3"/>
  <c r="R24" i="3"/>
  <c r="R29" i="3"/>
  <c r="R21" i="3"/>
  <c r="R72" i="3"/>
  <c r="R82" i="3"/>
  <c r="R7" i="3"/>
  <c r="R57" i="3"/>
  <c r="R12" i="3"/>
  <c r="R61" i="3"/>
  <c r="R62" i="3"/>
  <c r="R10" i="3"/>
  <c r="R5" i="3"/>
  <c r="R71" i="3"/>
  <c r="R59" i="3"/>
  <c r="R16" i="3"/>
  <c r="R66" i="3"/>
  <c r="R11" i="3"/>
  <c r="R87" i="3"/>
  <c r="R17" i="3"/>
  <c r="R51" i="3"/>
  <c r="R52" i="3"/>
  <c r="R31" i="3"/>
  <c r="R63" i="3"/>
  <c r="R64" i="3"/>
  <c r="R39" i="3"/>
  <c r="R37" i="3"/>
  <c r="R38" i="3"/>
  <c r="R46" i="3"/>
  <c r="R47" i="3"/>
  <c r="R78" i="3"/>
  <c r="R36" i="3"/>
  <c r="R26" i="3"/>
  <c r="R54" i="3"/>
  <c r="R68" i="3"/>
  <c r="R69" i="3"/>
  <c r="R70" i="3"/>
  <c r="R85" i="3"/>
  <c r="R19" i="3"/>
  <c r="R83" i="3"/>
  <c r="R15" i="3"/>
  <c r="R13" i="3"/>
  <c r="R81" i="3"/>
  <c r="R42" i="3"/>
  <c r="R40" i="3"/>
  <c r="R9" i="3"/>
  <c r="R25" i="3"/>
  <c r="R73" i="3"/>
  <c r="R14" i="3"/>
  <c r="R75" i="3"/>
  <c r="R34" i="3"/>
  <c r="R53" i="3"/>
  <c r="R44" i="3"/>
  <c r="R67" i="3"/>
  <c r="R22" i="3"/>
  <c r="R6" i="3"/>
  <c r="R28" i="3"/>
  <c r="R41" i="3"/>
  <c r="R56" i="3"/>
  <c r="R48" i="3"/>
  <c r="R77" i="3"/>
  <c r="R76" i="3"/>
  <c r="R23" i="3"/>
  <c r="R30" i="3"/>
  <c r="R27" i="3"/>
  <c r="R79" i="3"/>
  <c r="R84" i="3"/>
  <c r="R49" i="3"/>
  <c r="R18" i="3"/>
  <c r="R32" i="3"/>
  <c r="R33" i="3"/>
  <c r="R58" i="3"/>
  <c r="R50" i="3"/>
  <c r="R55" i="3"/>
  <c r="R45" i="3"/>
  <c r="R86" i="3"/>
  <c r="R43" i="3"/>
  <c r="R8" i="3"/>
  <c r="S89" i="3" l="1"/>
  <c r="O89" i="3"/>
  <c r="P89" i="3" l="1"/>
</calcChain>
</file>

<file path=xl/sharedStrings.xml><?xml version="1.0" encoding="utf-8"?>
<sst xmlns="http://schemas.openxmlformats.org/spreadsheetml/2006/main" count="790" uniqueCount="361">
  <si>
    <t>Priority Score</t>
  </si>
  <si>
    <t xml:space="preserve">Municipality </t>
  </si>
  <si>
    <t>Project Number</t>
  </si>
  <si>
    <t>Project Description</t>
  </si>
  <si>
    <t>Region</t>
  </si>
  <si>
    <t>Project Manager</t>
  </si>
  <si>
    <t>CME</t>
  </si>
  <si>
    <t>Population</t>
  </si>
  <si>
    <t>Requested Project Costs</t>
  </si>
  <si>
    <t>Estimated Loan Amount</t>
  </si>
  <si>
    <t>Total PF Points</t>
  </si>
  <si>
    <t>Eligible PF %</t>
  </si>
  <si>
    <t>WC</t>
  </si>
  <si>
    <t>Cameron</t>
  </si>
  <si>
    <t>Cassidy</t>
  </si>
  <si>
    <t>SC</t>
  </si>
  <si>
    <t>NE</t>
  </si>
  <si>
    <t>Hannes</t>
  </si>
  <si>
    <t>Balgooyen</t>
  </si>
  <si>
    <t>SE</t>
  </si>
  <si>
    <t>Atkinson</t>
  </si>
  <si>
    <t>NO</t>
  </si>
  <si>
    <t>Leizinger</t>
  </si>
  <si>
    <t>Calhoon</t>
  </si>
  <si>
    <t>TOTALS</t>
  </si>
  <si>
    <t>Maka</t>
  </si>
  <si>
    <t>WI MHI =</t>
  </si>
  <si>
    <t>Bushby</t>
  </si>
  <si>
    <t>LADYSMITH, CITY OF</t>
  </si>
  <si>
    <t>MAYVILLE, CITY OF</t>
  </si>
  <si>
    <t>THREE LAKES SD #1</t>
  </si>
  <si>
    <t>5441-04</t>
  </si>
  <si>
    <t>Replace WM:Stanzil,North,S MI,RR,Olkowski,Nielson,Park,East</t>
  </si>
  <si>
    <t>Binder</t>
  </si>
  <si>
    <t>Zettl</t>
  </si>
  <si>
    <t>Aerts</t>
  </si>
  <si>
    <t>Mills</t>
  </si>
  <si>
    <t>Brietzman</t>
  </si>
  <si>
    <r>
      <t>Financial Need Points</t>
    </r>
    <r>
      <rPr>
        <b/>
        <vertAlign val="superscript"/>
        <sz val="11"/>
        <color theme="1"/>
        <rFont val="Calibri"/>
        <family val="2"/>
        <scheme val="minor"/>
      </rPr>
      <t>3</t>
    </r>
  </si>
  <si>
    <t>County</t>
  </si>
  <si>
    <t>Manitowoc</t>
  </si>
  <si>
    <t>Dane</t>
  </si>
  <si>
    <t>Brown</t>
  </si>
  <si>
    <t>Milwaukee</t>
  </si>
  <si>
    <t>Vernon</t>
  </si>
  <si>
    <t>Program</t>
  </si>
  <si>
    <t>BASE</t>
  </si>
  <si>
    <t>Andruczyk</t>
  </si>
  <si>
    <t>EC</t>
  </si>
  <si>
    <t>ARLINGTON, VILLAGE OF</t>
  </si>
  <si>
    <t>Boelkow</t>
  </si>
  <si>
    <t>Sweeney</t>
  </si>
  <si>
    <t>Higgins</t>
  </si>
  <si>
    <t>Jimenez</t>
  </si>
  <si>
    <t>Pope</t>
  </si>
  <si>
    <t>BLACK EARTH, VILLAGE OF</t>
  </si>
  <si>
    <t>5484-02</t>
  </si>
  <si>
    <t>Replace Aged 6" WMs w/ Larger Ductile Iron; Replace Services</t>
  </si>
  <si>
    <t>Patek</t>
  </si>
  <si>
    <t>Replace Water Meters</t>
  </si>
  <si>
    <t>Construct Well #3</t>
  </si>
  <si>
    <t>Bolitho</t>
  </si>
  <si>
    <t>5525-09</t>
  </si>
  <si>
    <t>Increase Capacity - Lakeland WTP</t>
  </si>
  <si>
    <t>HIGHLAND, VILLAGE OF</t>
  </si>
  <si>
    <t>4818-05</t>
  </si>
  <si>
    <t>Replace Watermain on Isabell St and Grand St</t>
  </si>
  <si>
    <t>5369-21</t>
  </si>
  <si>
    <t>Replace WMs on Corbett Ave</t>
  </si>
  <si>
    <t>5369-14</t>
  </si>
  <si>
    <t>Replace WMs along Lindoo Ave</t>
  </si>
  <si>
    <t>MATTOON, VILLAGE OF</t>
  </si>
  <si>
    <t>4842-06</t>
  </si>
  <si>
    <t>MUKWONAGO, VILLAGE OF</t>
  </si>
  <si>
    <t>NEW AUBURN, VILLAGE OF</t>
  </si>
  <si>
    <t>5202-09</t>
  </si>
  <si>
    <t>Replace Watermain on North St</t>
  </si>
  <si>
    <t>NEW HOLSTEIN, CITY OF</t>
  </si>
  <si>
    <t>5373-08</t>
  </si>
  <si>
    <t>Construct Connection to Green Bay Water Utility</t>
  </si>
  <si>
    <t>RIB LAKE, VILLAGE OF</t>
  </si>
  <si>
    <t>5367-02</t>
  </si>
  <si>
    <t>Water Tower Rehabilitation</t>
  </si>
  <si>
    <t>TWO RIVERS, CITY OF</t>
  </si>
  <si>
    <t>5549-07</t>
  </si>
  <si>
    <t>Replace Raw Watermain from Wells to Treatment Plant</t>
  </si>
  <si>
    <t>5549-09</t>
  </si>
  <si>
    <t>Construction Watermain Loop for Southwest</t>
  </si>
  <si>
    <t>WINDSOR, VILLAGE OF</t>
  </si>
  <si>
    <t>(Subsidized Loan rate)</t>
  </si>
  <si>
    <r>
      <t xml:space="preserve">1 </t>
    </r>
    <r>
      <rPr>
        <sz val="10"/>
        <rFont val="Arial"/>
        <family val="2"/>
      </rPr>
      <t>Designated as a Federal Equivalency project.</t>
    </r>
  </si>
  <si>
    <t>Rock</t>
  </si>
  <si>
    <t>Racine</t>
  </si>
  <si>
    <t>Ashland</t>
  </si>
  <si>
    <t>Langlade</t>
  </si>
  <si>
    <t>Winnebago</t>
  </si>
  <si>
    <t>Columbia</t>
  </si>
  <si>
    <t>Eau Claire</t>
  </si>
  <si>
    <t>Polk</t>
  </si>
  <si>
    <t>Sauk</t>
  </si>
  <si>
    <t>Iowa</t>
  </si>
  <si>
    <t>Dodge</t>
  </si>
  <si>
    <t>Grant</t>
  </si>
  <si>
    <t>Barron</t>
  </si>
  <si>
    <t>Chippewa</t>
  </si>
  <si>
    <t>Walworth</t>
  </si>
  <si>
    <t>Rusk</t>
  </si>
  <si>
    <t>Washington</t>
  </si>
  <si>
    <t>Wood</t>
  </si>
  <si>
    <t>Shawano</t>
  </si>
  <si>
    <t>Taylor</t>
  </si>
  <si>
    <t>Green</t>
  </si>
  <si>
    <t>Iron</t>
  </si>
  <si>
    <t>Waukesha</t>
  </si>
  <si>
    <t>Calumet</t>
  </si>
  <si>
    <t>Waupaca</t>
  </si>
  <si>
    <t>Lafayette</t>
  </si>
  <si>
    <t>Oneida</t>
  </si>
  <si>
    <t>4887-19</t>
  </si>
  <si>
    <t>Construct 42" Watermain</t>
  </si>
  <si>
    <t>General PF Estimate</t>
  </si>
  <si>
    <t>Total Estimated PF</t>
  </si>
  <si>
    <r>
      <rPr>
        <b/>
        <vertAlign val="superscript"/>
        <sz val="10"/>
        <color indexed="8"/>
        <rFont val="Arial"/>
        <family val="2"/>
      </rPr>
      <t xml:space="preserve">3 </t>
    </r>
    <r>
      <rPr>
        <sz val="10"/>
        <rFont val="Arial"/>
        <family val="2"/>
      </rPr>
      <t>Financial Need Points are calculated at 15% of the PF points that are awarded in the "Total PF Points" column.</t>
    </r>
  </si>
  <si>
    <t>Wis. Stats 281.61 (8)(bL) mandates that in any biennium, no applicant may receive more than 25% of the amount of financial assistance planned to be provided for projects for that biennium. For the 2023-2025 biennium, the 25% limit is $55,600,000.</t>
  </si>
  <si>
    <r>
      <t>Project Points</t>
    </r>
    <r>
      <rPr>
        <b/>
        <vertAlign val="superscript"/>
        <sz val="11"/>
        <rFont val="Calibri"/>
        <family val="2"/>
        <scheme val="minor"/>
      </rPr>
      <t>4</t>
    </r>
  </si>
  <si>
    <r>
      <rPr>
        <b/>
        <vertAlign val="superscript"/>
        <sz val="10"/>
        <color indexed="8"/>
        <rFont val="Arial"/>
        <family val="2"/>
      </rPr>
      <t xml:space="preserve">2 </t>
    </r>
    <r>
      <rPr>
        <sz val="10"/>
        <rFont val="Arial"/>
        <family val="2"/>
      </rPr>
      <t>Municipalities allocated $1,600,000 in general PF; the maximum PF amount allowed for a single municipality.</t>
    </r>
  </si>
  <si>
    <t>Subsidized Loan Rate</t>
  </si>
  <si>
    <t>BIL-EC PF Estimate</t>
  </si>
  <si>
    <t>ELKHORN, CITY OF</t>
  </si>
  <si>
    <t>ALTOONA, CITY OF</t>
  </si>
  <si>
    <t>ANTIGO, CITY OF</t>
  </si>
  <si>
    <t>4754-16</t>
  </si>
  <si>
    <t>Replace WMs on Edison St</t>
  </si>
  <si>
    <t>ARCADIA, CITY OF</t>
  </si>
  <si>
    <t>4756-11</t>
  </si>
  <si>
    <t>Replace WM on Main St</t>
  </si>
  <si>
    <t>ARGYLE, VILLAGE OF</t>
  </si>
  <si>
    <t>5658-02</t>
  </si>
  <si>
    <t>Replace WMs on Fairview Ave</t>
  </si>
  <si>
    <t>4758-13</t>
  </si>
  <si>
    <t>Replace WMs on Ellickson St</t>
  </si>
  <si>
    <t>4759-22</t>
  </si>
  <si>
    <t>Replace Watermain on STH 13, between 2nd and 11th Street</t>
  </si>
  <si>
    <t>4759-26</t>
  </si>
  <si>
    <t>Replace WMs on Prentice Ave</t>
  </si>
  <si>
    <t>4759-25</t>
  </si>
  <si>
    <t>Replace WMs on Stunz Ave and St. Clair St</t>
  </si>
  <si>
    <t>BARRON, CITY OF</t>
  </si>
  <si>
    <t>5473-09</t>
  </si>
  <si>
    <t>Watermain Replacement on La Salle Ave, between Mill and 7th</t>
  </si>
  <si>
    <t>BROWNTOWN, VILLAGE OF</t>
  </si>
  <si>
    <t>5056-03</t>
  </si>
  <si>
    <t>Rehab Water Tower</t>
  </si>
  <si>
    <t>CHETEK, CITY OF</t>
  </si>
  <si>
    <t>4781-08</t>
  </si>
  <si>
    <t>Relocate Wm to Kleve St</t>
  </si>
  <si>
    <t>CLINTON, VILLAGE OF</t>
  </si>
  <si>
    <t>4982-05</t>
  </si>
  <si>
    <t>Treat Well #3</t>
  </si>
  <si>
    <t>CLINTONVILLE, CITY OF</t>
  </si>
  <si>
    <t>5282-09</t>
  </si>
  <si>
    <t>Replace WM on 16th St</t>
  </si>
  <si>
    <t>5282-08</t>
  </si>
  <si>
    <t>Replace WM on Harriet St</t>
  </si>
  <si>
    <t>COLEMAN, VILLAGE OF</t>
  </si>
  <si>
    <t>4788-05</t>
  </si>
  <si>
    <t>Recoat/Repair Elevated Storage Tank</t>
  </si>
  <si>
    <t>CUMBERLAND, CITY OF</t>
  </si>
  <si>
    <t>4791-10</t>
  </si>
  <si>
    <t>Construct Well #6</t>
  </si>
  <si>
    <t>DOUSMAN, VILLAGE OF</t>
  </si>
  <si>
    <t>5382-03</t>
  </si>
  <si>
    <t>Replace WMs on Ludwig, Edwards, Tabot, etc.</t>
  </si>
  <si>
    <t>DURAND, CITY OF</t>
  </si>
  <si>
    <t>4797-03</t>
  </si>
  <si>
    <t>Rehab Well Treatment System</t>
  </si>
  <si>
    <t>5525-13</t>
  </si>
  <si>
    <t>Replace WM on Centralia St (Devendorf to CTH HH)</t>
  </si>
  <si>
    <t>5541-03</t>
  </si>
  <si>
    <t>Replace WMs on Wisconsin Ave</t>
  </si>
  <si>
    <t>5381-03</t>
  </si>
  <si>
    <t>Recoat/Rehab Water Tower 3</t>
  </si>
  <si>
    <t>GRATIOT, VILLAGE OF</t>
  </si>
  <si>
    <t>5197-07</t>
  </si>
  <si>
    <t>Replace WM on Noble St</t>
  </si>
  <si>
    <t>HAZEL GREEN, VILLAGE OF</t>
  </si>
  <si>
    <t>4817-02</t>
  </si>
  <si>
    <t>Replace WMs on Oak, Elm, &amp; Maple Streets</t>
  </si>
  <si>
    <t>HURLEY, CITY OF</t>
  </si>
  <si>
    <t>5340-06</t>
  </si>
  <si>
    <t>Replace WMs along Second Ave</t>
  </si>
  <si>
    <t>HUSTISFORD, VILLAGE OF</t>
  </si>
  <si>
    <t>5158-04</t>
  </si>
  <si>
    <t>Replace WM on S Lake Street Alley</t>
  </si>
  <si>
    <t>5158-03</t>
  </si>
  <si>
    <t>Replace WMs on Highland &amp; Tweedy Streets</t>
  </si>
  <si>
    <t>KELLNERSVILLE, VILLAGE OF</t>
  </si>
  <si>
    <t>5672-01</t>
  </si>
  <si>
    <t>Rehab Elevated Storage Tank</t>
  </si>
  <si>
    <t>LANCASTER, CITY OF</t>
  </si>
  <si>
    <t>4829-03</t>
  </si>
  <si>
    <t>Construct Maple/South Wilson Loop</t>
  </si>
  <si>
    <t>LOGANVILLE, VILLAGE OF</t>
  </si>
  <si>
    <t>5677-01</t>
  </si>
  <si>
    <t>Replace WM on STH 23</t>
  </si>
  <si>
    <t>LUCK, VILLAGE OF</t>
  </si>
  <si>
    <t>5486-07</t>
  </si>
  <si>
    <t>Replace WM on Park Ave</t>
  </si>
  <si>
    <t>5486-08</t>
  </si>
  <si>
    <t>Replace WM on STH 48</t>
  </si>
  <si>
    <t>Construct Looping Main</t>
  </si>
  <si>
    <t>5443-15</t>
  </si>
  <si>
    <t>Well #2 Treatment Upgrades</t>
  </si>
  <si>
    <t>5443-17</t>
  </si>
  <si>
    <t>Well #5 Treatment Upgrades</t>
  </si>
  <si>
    <t>MCFARLAND, VILLAGE OF</t>
  </si>
  <si>
    <t>4990-07</t>
  </si>
  <si>
    <t>Replace Watermains on Exchange St</t>
  </si>
  <si>
    <t>4844-03</t>
  </si>
  <si>
    <t>Construct Well #14 (EC)</t>
  </si>
  <si>
    <t>4845-24</t>
  </si>
  <si>
    <t>Replace WMs on Wilson &amp; Harding Streets</t>
  </si>
  <si>
    <t>MERRILLAN, VILLAGE OF</t>
  </si>
  <si>
    <t>5445-03</t>
  </si>
  <si>
    <t>Replace WMs on Mill, Hayden, &amp; Center Streets</t>
  </si>
  <si>
    <t>4851-46</t>
  </si>
  <si>
    <t>Replace WMs, System-Wide</t>
  </si>
  <si>
    <t>MOUNT HOREB, VILLAGE OF</t>
  </si>
  <si>
    <t>5161-04</t>
  </si>
  <si>
    <t>Replace WMs on Oak Tree/Ravine/Long View/Mounds/Nesiem Trail</t>
  </si>
  <si>
    <t>4854-05</t>
  </si>
  <si>
    <t>Treatment for Radium at Well #3</t>
  </si>
  <si>
    <t>MUSCODA, VILLAGE OF</t>
  </si>
  <si>
    <t>5159-08</t>
  </si>
  <si>
    <t>Replace WMs on Industrial Drive and Howard Street</t>
  </si>
  <si>
    <t>5201-03</t>
  </si>
  <si>
    <t>Construct Well #5</t>
  </si>
  <si>
    <t>5366-09</t>
  </si>
  <si>
    <t>NIAGARA, CITY OF</t>
  </si>
  <si>
    <t>NORTH FOND DU LAC, VILLAGE OF</t>
  </si>
  <si>
    <t>OREGON, VILLAGE OF</t>
  </si>
  <si>
    <t>4873-05</t>
  </si>
  <si>
    <t>Rehab/Upgrade Well #3</t>
  </si>
  <si>
    <t>4873-04</t>
  </si>
  <si>
    <t>Replace WM on North Oak St</t>
  </si>
  <si>
    <t>OSCEOLA, VILLAGE OF</t>
  </si>
  <si>
    <t>5203-09</t>
  </si>
  <si>
    <t>Replace Bluff Watermain</t>
  </si>
  <si>
    <t>OSSEO, CITY OF</t>
  </si>
  <si>
    <t>4875-07</t>
  </si>
  <si>
    <t>Replace WM along US HWY 10</t>
  </si>
  <si>
    <t>PATCH GROVE, VILLAGE OF</t>
  </si>
  <si>
    <t>5534-02</t>
  </si>
  <si>
    <t>Replace WMs on College and Main Streets</t>
  </si>
  <si>
    <t>5250-08</t>
  </si>
  <si>
    <t>Temporary PFAS Treatment at Well #6 (EC)</t>
  </si>
  <si>
    <t>4887-20</t>
  </si>
  <si>
    <t>Replace WMs on Quincy/Thurston/Ohio/STH 31</t>
  </si>
  <si>
    <t>REESEVILLE, VILLAGE OF</t>
  </si>
  <si>
    <t>4891-05</t>
  </si>
  <si>
    <t>Replace WM on Garfield St</t>
  </si>
  <si>
    <t>REWEY, VILLAGE OF</t>
  </si>
  <si>
    <t>5287-02</t>
  </si>
  <si>
    <t>Rehab/Paint Water Tank</t>
  </si>
  <si>
    <t>5287-03</t>
  </si>
  <si>
    <t>Well #2 Pump Replacement</t>
  </si>
  <si>
    <t>5288-18</t>
  </si>
  <si>
    <t>Replace WM on Messner, Rose, Evergreen Streets, Lakeshore Dr</t>
  </si>
  <si>
    <t>SHULLSBURG, CITY OF</t>
  </si>
  <si>
    <t>5493-07</t>
  </si>
  <si>
    <t>Replace WMs on Henry, Lafayette, &amp; Ringold Streets</t>
  </si>
  <si>
    <t>4907-06</t>
  </si>
  <si>
    <t>Rehabilitate Water Transmission Main</t>
  </si>
  <si>
    <t>STOUGHTON, CITY OF</t>
  </si>
  <si>
    <t>5403-10</t>
  </si>
  <si>
    <t>Replace WM along USH 51</t>
  </si>
  <si>
    <t>4920-53</t>
  </si>
  <si>
    <t>WM Replacement, Multiple Locations</t>
  </si>
  <si>
    <t>VIROQUA, CITY OF</t>
  </si>
  <si>
    <t>5168-15</t>
  </si>
  <si>
    <t xml:space="preserve">Replace WMs on Center, Court, Jefferson, &amp; Terhune </t>
  </si>
  <si>
    <t>WALWORTH, VILLAGE OF</t>
  </si>
  <si>
    <t>5652-05</t>
  </si>
  <si>
    <t>Replace WM on Randolph St</t>
  </si>
  <si>
    <t>WATERFORD, VILLAGE OF</t>
  </si>
  <si>
    <t>5589-03</t>
  </si>
  <si>
    <t>WAUZEKA, VILLAGE OF</t>
  </si>
  <si>
    <t>4932-04</t>
  </si>
  <si>
    <t>Replace WM on Dousman St.</t>
  </si>
  <si>
    <t>5442-04</t>
  </si>
  <si>
    <t>Trempealeau</t>
  </si>
  <si>
    <t>La Crosse</t>
  </si>
  <si>
    <t>Marinette</t>
  </si>
  <si>
    <t>Pepin</t>
  </si>
  <si>
    <t>Jackson</t>
  </si>
  <si>
    <t>Juneau</t>
  </si>
  <si>
    <t>Fond du Lac</t>
  </si>
  <si>
    <t>Crawford</t>
  </si>
  <si>
    <t>4829-02</t>
  </si>
  <si>
    <t>N Wilson Loop/CTY A Extension</t>
  </si>
  <si>
    <t>4862-08</t>
  </si>
  <si>
    <t>4863-17</t>
  </si>
  <si>
    <t>Construction Well #5</t>
  </si>
  <si>
    <t>Replace WM on CTH CV from STH 19 to Windsor</t>
  </si>
  <si>
    <t>5649-02</t>
  </si>
  <si>
    <t>Water System Consolidation: Concept 2</t>
  </si>
  <si>
    <t>5209-09</t>
  </si>
  <si>
    <t>Batchelor</t>
  </si>
  <si>
    <t>4778-04</t>
  </si>
  <si>
    <t>Noreika</t>
  </si>
  <si>
    <t>Leja-Brennan</t>
  </si>
  <si>
    <r>
      <t>CAMPBELL, TOWN OF</t>
    </r>
    <r>
      <rPr>
        <vertAlign val="superscript"/>
        <sz val="11"/>
        <color rgb="FF000000"/>
        <rFont val="Calibri"/>
        <family val="2"/>
      </rPr>
      <t>1</t>
    </r>
  </si>
  <si>
    <r>
      <t>PEWAUKEE, VILLAGE OF</t>
    </r>
    <r>
      <rPr>
        <vertAlign val="superscript"/>
        <sz val="11"/>
        <color rgb="FF000000"/>
        <rFont val="Calibri"/>
        <family val="2"/>
      </rPr>
      <t>1</t>
    </r>
  </si>
  <si>
    <r>
      <t>MEDFORD, CITY OF</t>
    </r>
    <r>
      <rPr>
        <vertAlign val="superscript"/>
        <sz val="11"/>
        <color rgb="FF000000"/>
        <rFont val="Calibri"/>
        <family val="2"/>
      </rPr>
      <t>1</t>
    </r>
  </si>
  <si>
    <t>New Water System, Phase 1 (EC)</t>
  </si>
  <si>
    <r>
      <t>BIL-EC PF Estimate</t>
    </r>
    <r>
      <rPr>
        <b/>
        <vertAlign val="superscript"/>
        <sz val="11"/>
        <rFont val="Calibri"/>
        <family val="2"/>
        <scheme val="minor"/>
      </rPr>
      <t>5</t>
    </r>
  </si>
  <si>
    <r>
      <rPr>
        <b/>
        <vertAlign val="superscript"/>
        <sz val="10"/>
        <color indexed="8"/>
        <rFont val="Arial"/>
        <family val="2"/>
      </rPr>
      <t xml:space="preserve">4 </t>
    </r>
    <r>
      <rPr>
        <sz val="10"/>
        <rFont val="Arial"/>
        <family val="2"/>
      </rPr>
      <t>Project Points represent the number of priority points that were calculated through the PERF score.  This score excludes any points based off of financial need.</t>
    </r>
  </si>
  <si>
    <r>
      <rPr>
        <b/>
        <vertAlign val="superscript"/>
        <sz val="10"/>
        <color indexed="8"/>
        <rFont val="Arial"/>
        <family val="2"/>
      </rPr>
      <t xml:space="preserve">6 </t>
    </r>
    <r>
      <rPr>
        <sz val="10"/>
        <rFont val="Arial"/>
        <family val="2"/>
      </rPr>
      <t>Project is last on the funding list to be allocated principal forgiveness.  Project is allocated the remaining PF amount and may be eligible to receive more PF if it becomes available.</t>
    </r>
  </si>
  <si>
    <t>MHI   (&lt;$57,967)</t>
  </si>
  <si>
    <t xml:space="preserve"> </t>
  </si>
  <si>
    <t xml:space="preserve">    Total General PF Available = $24,724,615</t>
  </si>
  <si>
    <t>The Safe Drinking Water Act (SDWA) requires 15% of available funds to be allocated to systems serving a population of less than 10,000. This funding list allocates 79.7% of available funds to these systems.</t>
  </si>
  <si>
    <r>
      <t>CAMPBELL, TOWN OF</t>
    </r>
    <r>
      <rPr>
        <vertAlign val="superscript"/>
        <sz val="11"/>
        <rFont val="Calibri"/>
        <family val="2"/>
        <scheme val="minor"/>
      </rPr>
      <t>1</t>
    </r>
  </si>
  <si>
    <r>
      <t>NECEDAH, VILLAGE OF</t>
    </r>
    <r>
      <rPr>
        <vertAlign val="superscript"/>
        <sz val="11"/>
        <rFont val="Calibri"/>
        <family val="2"/>
        <scheme val="minor"/>
      </rPr>
      <t>2</t>
    </r>
  </si>
  <si>
    <r>
      <t>FREDERIC, VILLAGE OF</t>
    </r>
    <r>
      <rPr>
        <vertAlign val="superscript"/>
        <sz val="11"/>
        <rFont val="Calibri"/>
        <family val="2"/>
        <scheme val="minor"/>
      </rPr>
      <t>2</t>
    </r>
  </si>
  <si>
    <r>
      <t>MILWAUKEE, CITY OF</t>
    </r>
    <r>
      <rPr>
        <vertAlign val="superscript"/>
        <sz val="11"/>
        <rFont val="Calibri"/>
        <family val="2"/>
        <scheme val="minor"/>
      </rPr>
      <t>1,2</t>
    </r>
  </si>
  <si>
    <r>
      <t>ASHLAND, CITY OF</t>
    </r>
    <r>
      <rPr>
        <vertAlign val="superscript"/>
        <sz val="11"/>
        <rFont val="Calibri"/>
        <family val="2"/>
        <scheme val="minor"/>
      </rPr>
      <t>2</t>
    </r>
  </si>
  <si>
    <r>
      <t>MEDFORD, CITY OF</t>
    </r>
    <r>
      <rPr>
        <vertAlign val="superscript"/>
        <sz val="11"/>
        <rFont val="Calibri"/>
        <family val="2"/>
        <scheme val="minor"/>
      </rPr>
      <t>1</t>
    </r>
  </si>
  <si>
    <r>
      <t>RHINELANDER, CITY OF</t>
    </r>
    <r>
      <rPr>
        <vertAlign val="superscript"/>
        <sz val="11"/>
        <rFont val="Calibri"/>
        <family val="2"/>
        <scheme val="minor"/>
      </rPr>
      <t>2</t>
    </r>
  </si>
  <si>
    <r>
      <t>PULASKI, VILLAGE OF</t>
    </r>
    <r>
      <rPr>
        <vertAlign val="superscript"/>
        <sz val="11"/>
        <rFont val="Calibri"/>
        <family val="2"/>
        <scheme val="minor"/>
      </rPr>
      <t>2</t>
    </r>
  </si>
  <si>
    <r>
      <t>VESPER, VILLAGE OF</t>
    </r>
    <r>
      <rPr>
        <vertAlign val="superscript"/>
        <sz val="11"/>
        <rFont val="Calibri"/>
        <family val="2"/>
        <scheme val="minor"/>
      </rPr>
      <t>2</t>
    </r>
  </si>
  <si>
    <r>
      <t>SOUTH MILWAUKEE, CITY OF</t>
    </r>
    <r>
      <rPr>
        <vertAlign val="superscript"/>
        <sz val="11"/>
        <rFont val="Calibri"/>
        <family val="2"/>
        <scheme val="minor"/>
      </rPr>
      <t>1</t>
    </r>
  </si>
  <si>
    <r>
      <t>MENASHA, CITY OF</t>
    </r>
    <r>
      <rPr>
        <vertAlign val="superscript"/>
        <sz val="11"/>
        <rFont val="Calibri"/>
        <family val="2"/>
        <scheme val="minor"/>
      </rPr>
      <t>1</t>
    </r>
  </si>
  <si>
    <r>
      <t>PEWAUKEE, VILLAGE OF</t>
    </r>
    <r>
      <rPr>
        <vertAlign val="superscript"/>
        <sz val="11"/>
        <rFont val="Calibri"/>
        <family val="2"/>
        <scheme val="minor"/>
      </rPr>
      <t>1</t>
    </r>
  </si>
  <si>
    <r>
      <t>GERMANTOWN, VILLAGE OF</t>
    </r>
    <r>
      <rPr>
        <vertAlign val="superscript"/>
        <sz val="11"/>
        <rFont val="Calibri"/>
        <family val="2"/>
        <scheme val="minor"/>
      </rPr>
      <t>1</t>
    </r>
  </si>
  <si>
    <t xml:space="preserve">    Total EC PF Available = $44,335,948</t>
  </si>
  <si>
    <t>MHI (&lt;$57,967)</t>
  </si>
  <si>
    <t>Well #3 Treatment Upgrades</t>
  </si>
  <si>
    <t>5443-16</t>
  </si>
  <si>
    <t>Rehab 200k Gallon Storage Tank</t>
  </si>
  <si>
    <t>WIOTA SD #1</t>
  </si>
  <si>
    <r>
      <rPr>
        <b/>
        <vertAlign val="superscript"/>
        <sz val="10"/>
        <color indexed="8"/>
        <rFont val="Arial"/>
        <family val="2"/>
      </rPr>
      <t xml:space="preserve">5 </t>
    </r>
    <r>
      <rPr>
        <sz val="10"/>
        <rFont val="Arial"/>
        <family val="2"/>
      </rPr>
      <t>The BIL-EC PF Estimate column represents the amount of PF an applicant has been allocated through the BIL--Emerging Contaminants Program</t>
    </r>
  </si>
  <si>
    <r>
      <t>RACINE, CITY OF</t>
    </r>
    <r>
      <rPr>
        <vertAlign val="superscript"/>
        <sz val="11"/>
        <rFont val="Calibri"/>
        <family val="2"/>
        <scheme val="minor"/>
      </rPr>
      <t>1,6</t>
    </r>
  </si>
  <si>
    <r>
      <t>RACINE, CITY OF</t>
    </r>
    <r>
      <rPr>
        <vertAlign val="superscript"/>
        <sz val="11"/>
        <rFont val="Calibri"/>
        <family val="2"/>
        <scheme val="minor"/>
      </rPr>
      <t>1</t>
    </r>
  </si>
  <si>
    <r>
      <rPr>
        <b/>
        <vertAlign val="superscript"/>
        <sz val="10"/>
        <color indexed="8"/>
        <rFont val="Arial"/>
        <family val="2"/>
      </rPr>
      <t xml:space="preserve">2 </t>
    </r>
    <r>
      <rPr>
        <sz val="10"/>
        <rFont val="Arial"/>
        <family val="2"/>
      </rPr>
      <t>Financial Need Points are calculated at 50% of the PF points awarded in the Total PF Points column.</t>
    </r>
  </si>
  <si>
    <r>
      <rPr>
        <b/>
        <vertAlign val="superscript"/>
        <sz val="10"/>
        <color indexed="8"/>
        <rFont val="Arial"/>
        <family val="2"/>
      </rPr>
      <t xml:space="preserve">3 </t>
    </r>
    <r>
      <rPr>
        <sz val="10"/>
        <rFont val="Arial"/>
        <family val="2"/>
      </rPr>
      <t>Project Points represent the number of priority points that were calculated through the PERF score.  This score now excludes any points based off of financial need.</t>
    </r>
  </si>
  <si>
    <r>
      <rPr>
        <b/>
        <vertAlign val="superscript"/>
        <sz val="10"/>
        <color indexed="8"/>
        <rFont val="Arial"/>
        <family val="2"/>
      </rPr>
      <t xml:space="preserve">4 </t>
    </r>
    <r>
      <rPr>
        <sz val="10"/>
        <rFont val="Arial"/>
        <family val="2"/>
      </rPr>
      <t>SFY24 emerging contaminants applicants qualify for principal forgiveness at a rate equivalent to the applicant's general PF percentage, or a flat rate of 50% principal forgiveness, whichever is higher</t>
    </r>
  </si>
  <si>
    <r>
      <t>Financial Need Points</t>
    </r>
    <r>
      <rPr>
        <b/>
        <vertAlign val="superscript"/>
        <sz val="11"/>
        <color theme="1"/>
        <rFont val="Calibri"/>
        <family val="2"/>
        <scheme val="minor"/>
      </rPr>
      <t>2</t>
    </r>
  </si>
  <si>
    <r>
      <t>Project Points</t>
    </r>
    <r>
      <rPr>
        <b/>
        <vertAlign val="superscript"/>
        <sz val="11"/>
        <color theme="1"/>
        <rFont val="Calibri"/>
        <family val="2"/>
        <scheme val="minor"/>
      </rPr>
      <t>3</t>
    </r>
  </si>
  <si>
    <r>
      <t>Eligible PF %</t>
    </r>
    <r>
      <rPr>
        <b/>
        <vertAlign val="superscript"/>
        <sz val="11"/>
        <color theme="1"/>
        <rFont val="Calibri"/>
        <family val="2"/>
        <scheme val="minor"/>
      </rPr>
      <t>4</t>
    </r>
  </si>
  <si>
    <t>Submitted Date</t>
  </si>
  <si>
    <t>SUPPLEMENTAL APPLICATIONS-- Submitted after 07/01/24; not eligible for PF</t>
  </si>
  <si>
    <t>Sheboygan</t>
  </si>
  <si>
    <t>4901-12</t>
  </si>
  <si>
    <t>Reconstruct WTP Filter/Building Improvements</t>
  </si>
  <si>
    <t>SHEBOYGAN, CITY OF</t>
  </si>
  <si>
    <t>PULASKI, VILLAGE OF</t>
  </si>
  <si>
    <t>5373-07</t>
  </si>
  <si>
    <t>Replace WM on Williams St</t>
  </si>
  <si>
    <t>NER</t>
  </si>
  <si>
    <t>Jiminez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</si>
</sst>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_);_ \-\ #,##0_);_ #,##0_);_(@_)"/>
    <numFmt numFmtId="167" formatCode="_(#,##0_);\-_(#,##0_)"/>
  </numFmts>
  <fonts count="31" x14ac:knownFonts="1">
    <font>
      <sz val="10"/>
      <name val="Arial"/>
      <family val="2"/>
    </font>
    <font>
      <b/>
      <sz val="11"/>
      <color theme="1"/>
      <name val="Calibri"/>
      <family val="2"/>
      <scheme val="minor"/>
    </font>
    <font>
      <sz val="10"/>
      <name val="Arial"/>
      <family val="2"/>
    </font>
    <font>
      <b/>
      <i/>
      <sz val="11"/>
      <color theme="1"/>
      <name val="Calibri"/>
      <family val="2"/>
      <scheme val="minor"/>
    </font>
    <font>
      <b/>
      <sz val="11"/>
      <name val="Calibri"/>
      <family val="2"/>
      <scheme val="minor"/>
    </font>
    <font>
      <b/>
      <vertAlign val="superscript"/>
      <sz val="10"/>
      <color indexed="8"/>
      <name val="Arial"/>
      <family val="2"/>
    </font>
    <font>
      <sz val="11"/>
      <color theme="1"/>
      <name val="Calibri"/>
      <family val="2"/>
    </font>
    <font>
      <b/>
      <sz val="10"/>
      <name val="Arial"/>
      <family val="2"/>
    </font>
    <font>
      <b/>
      <sz val="11"/>
      <color rgb="FFFF0000"/>
      <name val="Calibri"/>
      <family val="2"/>
      <scheme val="minor"/>
    </font>
    <font>
      <b/>
      <vertAlign val="superscript"/>
      <sz val="11"/>
      <color theme="1"/>
      <name val="Calibri"/>
      <family val="2"/>
      <scheme val="minor"/>
    </font>
    <font>
      <sz val="10"/>
      <color rgb="FFFF0000"/>
      <name val="Arial"/>
      <family val="2"/>
    </font>
    <font>
      <sz val="11"/>
      <color indexed="8"/>
      <name val="Calibri"/>
      <family val="2"/>
    </font>
    <font>
      <sz val="11"/>
      <name val="Calibri"/>
      <family val="2"/>
      <scheme val="minor"/>
    </font>
    <font>
      <sz val="11"/>
      <color rgb="FF000000"/>
      <name val="Calibri"/>
      <family val="2"/>
    </font>
    <font>
      <vertAlign val="superscript"/>
      <sz val="11"/>
      <color rgb="FF000000"/>
      <name val="Calibri"/>
      <family val="2"/>
    </font>
    <font>
      <b/>
      <sz val="11"/>
      <color rgb="FF7030A0"/>
      <name val="Calibri"/>
      <family val="2"/>
      <scheme val="minor"/>
    </font>
    <font>
      <sz val="11"/>
      <color rgb="FF7030A0"/>
      <name val="Calibri"/>
      <family val="2"/>
    </font>
    <font>
      <b/>
      <i/>
      <sz val="11"/>
      <color rgb="FF7030A0"/>
      <name val="Calibri"/>
      <family val="2"/>
      <scheme val="minor"/>
    </font>
    <font>
      <b/>
      <vertAlign val="superscript"/>
      <sz val="11"/>
      <name val="Calibri"/>
      <family val="2"/>
      <scheme val="minor"/>
    </font>
    <font>
      <sz val="10"/>
      <color rgb="FF7030A0"/>
      <name val="Arial"/>
      <family val="2"/>
    </font>
    <font>
      <b/>
      <i/>
      <sz val="11"/>
      <name val="Calibri"/>
      <family val="2"/>
      <scheme val="minor"/>
    </font>
    <font>
      <sz val="11"/>
      <color rgb="FF000000"/>
      <name val="Calibri"/>
      <family val="2"/>
      <scheme val="minor"/>
    </font>
    <font>
      <sz val="10"/>
      <color rgb="FF0070C0"/>
      <name val="Arial"/>
      <family val="2"/>
    </font>
    <font>
      <sz val="10"/>
      <color rgb="FFFFC000"/>
      <name val="Arial"/>
      <family val="2"/>
    </font>
    <font>
      <sz val="10"/>
      <color rgb="FF00B0F0"/>
      <name val="Arial"/>
      <family val="2"/>
    </font>
    <font>
      <sz val="10"/>
      <color theme="9" tint="0.39997558519241921"/>
      <name val="Arial"/>
      <family val="2"/>
    </font>
    <font>
      <vertAlign val="superscript"/>
      <sz val="11"/>
      <name val="Calibri"/>
      <family val="2"/>
      <scheme val="minor"/>
    </font>
    <font>
      <b/>
      <sz val="11"/>
      <color rgb="FF7030A0"/>
      <name val="Calibri"/>
      <family val="2"/>
    </font>
    <font>
      <sz val="11"/>
      <name val="Calibri"/>
      <family val="2"/>
    </font>
    <font>
      <sz val="11"/>
      <color rgb="FF333333"/>
      <name val="Calibri"/>
      <family val="2"/>
      <scheme val="minor"/>
    </font>
    <font>
      <sz val="9"/>
      <name val="Arial"/>
      <family val="2"/>
    </font>
  </fonts>
  <fills count="3">
    <fill>
      <patternFill patternType="none"/>
    </fill>
    <fill>
      <patternFill patternType="gray125"/>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7">
    <xf numFmtId="0" fontId="0" fillId="0" borderId="0" applyAlignment="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6" fontId="21" fillId="0" borderId="0">
      <alignment vertical="center"/>
    </xf>
    <xf numFmtId="0" fontId="6" fillId="0" borderId="0"/>
    <xf numFmtId="167" fontId="11" fillId="0" borderId="0"/>
  </cellStyleXfs>
  <cellXfs count="246">
    <xf numFmtId="0" fontId="0" fillId="0" borderId="0" xfId="0"/>
    <xf numFmtId="9" fontId="0" fillId="2" borderId="0" xfId="2" applyFont="1" applyFill="1" applyBorder="1" applyAlignment="1">
      <alignment horizontal="center"/>
    </xf>
    <xf numFmtId="0" fontId="0" fillId="0" borderId="1" xfId="0" applyBorder="1"/>
    <xf numFmtId="0" fontId="0" fillId="0" borderId="0" xfId="0" applyAlignment="1">
      <alignment horizontal="center"/>
    </xf>
    <xf numFmtId="3" fontId="0" fillId="0" borderId="0" xfId="0" applyNumberFormat="1" applyAlignment="1">
      <alignment horizontal="center"/>
    </xf>
    <xf numFmtId="164" fontId="0" fillId="0" borderId="0" xfId="1" applyNumberFormat="1" applyFont="1" applyAlignment="1">
      <alignment horizontal="center"/>
    </xf>
    <xf numFmtId="9" fontId="0" fillId="0" borderId="0" xfId="2" applyFont="1" applyAlignment="1">
      <alignment horizontal="center"/>
    </xf>
    <xf numFmtId="0" fontId="0" fillId="0" borderId="0" xfId="0" applyFill="1"/>
    <xf numFmtId="0" fontId="0" fillId="2" borderId="0" xfId="0" applyFill="1" applyBorder="1"/>
    <xf numFmtId="0" fontId="0" fillId="2" borderId="0" xfId="0" applyFill="1" applyBorder="1" applyAlignment="1">
      <alignment horizontal="center"/>
    </xf>
    <xf numFmtId="164" fontId="3" fillId="2" borderId="1" xfId="1" applyNumberFormat="1" applyFont="1" applyFill="1" applyBorder="1" applyAlignment="1">
      <alignment horizontal="center"/>
    </xf>
    <xf numFmtId="0" fontId="1" fillId="2" borderId="2" xfId="0" applyFont="1" applyFill="1" applyBorder="1" applyAlignment="1">
      <alignment horizontal="center" wrapText="1"/>
    </xf>
    <xf numFmtId="0" fontId="1" fillId="2" borderId="2" xfId="0" applyFont="1" applyFill="1" applyBorder="1"/>
    <xf numFmtId="0" fontId="1" fillId="2" borderId="2" xfId="0" applyFont="1" applyFill="1" applyBorder="1" applyAlignment="1">
      <alignment horizontal="center"/>
    </xf>
    <xf numFmtId="0" fontId="0" fillId="2" borderId="3" xfId="0" applyFill="1" applyBorder="1"/>
    <xf numFmtId="0" fontId="0" fillId="2" borderId="3" xfId="0" applyFill="1" applyBorder="1" applyAlignment="1">
      <alignment horizontal="center"/>
    </xf>
    <xf numFmtId="3" fontId="0" fillId="2" borderId="3" xfId="0" applyNumberFormat="1" applyFill="1" applyBorder="1" applyAlignment="1">
      <alignment horizontal="center"/>
    </xf>
    <xf numFmtId="164" fontId="0" fillId="2" borderId="3" xfId="1" applyNumberFormat="1" applyFont="1" applyFill="1" applyBorder="1" applyAlignment="1">
      <alignment horizontal="center"/>
    </xf>
    <xf numFmtId="9" fontId="3" fillId="2" borderId="3" xfId="2" applyFont="1" applyFill="1" applyBorder="1" applyAlignment="1">
      <alignment horizontal="center"/>
    </xf>
    <xf numFmtId="0" fontId="0" fillId="0" borderId="0" xfId="0" applyBorder="1"/>
    <xf numFmtId="164" fontId="10" fillId="2" borderId="0" xfId="1" applyNumberFormat="1" applyFont="1" applyFill="1" applyBorder="1" applyAlignment="1">
      <alignment horizontal="center"/>
    </xf>
    <xf numFmtId="9" fontId="0" fillId="0" borderId="1" xfId="2" applyFont="1" applyFill="1" applyBorder="1"/>
    <xf numFmtId="164" fontId="4" fillId="2" borderId="0" xfId="1" applyNumberFormat="1" applyFont="1" applyFill="1" applyBorder="1" applyAlignment="1">
      <alignment horizontal="left"/>
    </xf>
    <xf numFmtId="164" fontId="6" fillId="0" borderId="1" xfId="0" applyNumberFormat="1" applyFont="1" applyBorder="1" applyAlignment="1"/>
    <xf numFmtId="164" fontId="7" fillId="0" borderId="0" xfId="1" applyNumberFormat="1" applyFont="1" applyAlignment="1">
      <alignment horizontal="center"/>
    </xf>
    <xf numFmtId="9" fontId="0" fillId="0" borderId="2" xfId="2" applyFont="1" applyFill="1" applyBorder="1"/>
    <xf numFmtId="9" fontId="2" fillId="2" borderId="0" xfId="2" applyFont="1" applyFill="1" applyBorder="1" applyAlignment="1">
      <alignment horizontal="center"/>
    </xf>
    <xf numFmtId="9" fontId="2" fillId="0" borderId="0" xfId="2" applyFont="1" applyAlignment="1">
      <alignment horizontal="center"/>
    </xf>
    <xf numFmtId="6" fontId="7" fillId="2" borderId="0" xfId="2" applyNumberFormat="1" applyFont="1" applyFill="1" applyBorder="1" applyAlignment="1">
      <alignment horizontal="left"/>
    </xf>
    <xf numFmtId="164" fontId="1" fillId="2" borderId="0" xfId="1" applyNumberFormat="1" applyFont="1" applyFill="1" applyBorder="1" applyAlignment="1">
      <alignment horizontal="right"/>
    </xf>
    <xf numFmtId="164" fontId="6" fillId="0" borderId="2" xfId="1" applyNumberFormat="1" applyFont="1" applyFill="1" applyBorder="1" applyAlignment="1"/>
    <xf numFmtId="164" fontId="2" fillId="0" borderId="2" xfId="1" applyNumberFormat="1" applyFont="1" applyFill="1" applyBorder="1"/>
    <xf numFmtId="164" fontId="0" fillId="2" borderId="0" xfId="1" applyNumberFormat="1" applyFont="1" applyFill="1" applyBorder="1" applyAlignment="1">
      <alignment horizontal="center"/>
    </xf>
    <xf numFmtId="3" fontId="1" fillId="2" borderId="1" xfId="0" applyNumberFormat="1" applyFont="1" applyFill="1" applyBorder="1" applyAlignment="1">
      <alignment horizontal="center"/>
    </xf>
    <xf numFmtId="9" fontId="1" fillId="2" borderId="1" xfId="2" applyFont="1" applyFill="1" applyBorder="1" applyAlignment="1">
      <alignment horizontal="center" wrapText="1"/>
    </xf>
    <xf numFmtId="0" fontId="4" fillId="2" borderId="1" xfId="0" applyFont="1" applyFill="1" applyBorder="1" applyAlignment="1">
      <alignment horizontal="center" wrapText="1"/>
    </xf>
    <xf numFmtId="0" fontId="0" fillId="2" borderId="6" xfId="0" applyFill="1" applyBorder="1" applyAlignment="1">
      <alignment horizontal="center"/>
    </xf>
    <xf numFmtId="0" fontId="0" fillId="2" borderId="7" xfId="0" applyFill="1" applyBorder="1" applyAlignment="1">
      <alignment horizontal="center"/>
    </xf>
    <xf numFmtId="0" fontId="0" fillId="2" borderId="7" xfId="0" applyFill="1" applyBorder="1"/>
    <xf numFmtId="3" fontId="0" fillId="2" borderId="7" xfId="0" applyNumberFormat="1" applyFill="1" applyBorder="1" applyAlignment="1">
      <alignment horizontal="center"/>
    </xf>
    <xf numFmtId="164" fontId="0" fillId="2" borderId="7" xfId="1" applyNumberFormat="1" applyFont="1" applyFill="1" applyBorder="1" applyAlignment="1">
      <alignment horizontal="center"/>
    </xf>
    <xf numFmtId="9" fontId="0" fillId="2" borderId="7" xfId="2" applyFont="1" applyFill="1" applyBorder="1" applyAlignment="1">
      <alignment horizontal="center"/>
    </xf>
    <xf numFmtId="164" fontId="8" fillId="2" borderId="7" xfId="1" applyNumberFormat="1" applyFont="1" applyFill="1" applyBorder="1" applyAlignment="1">
      <alignment horizontal="left"/>
    </xf>
    <xf numFmtId="0" fontId="0" fillId="2" borderId="9" xfId="0" applyFill="1" applyBorder="1" applyAlignment="1">
      <alignment horizontal="center"/>
    </xf>
    <xf numFmtId="0" fontId="0" fillId="2" borderId="14" xfId="0" applyFill="1" applyBorder="1" applyAlignment="1">
      <alignment horizontal="center"/>
    </xf>
    <xf numFmtId="0" fontId="1" fillId="2" borderId="13" xfId="0" applyFont="1" applyFill="1" applyBorder="1" applyAlignment="1">
      <alignment horizontal="center" wrapText="1"/>
    </xf>
    <xf numFmtId="0" fontId="0" fillId="0" borderId="3" xfId="0" applyFill="1" applyBorder="1" applyAlignment="1">
      <alignment horizontal="center"/>
    </xf>
    <xf numFmtId="0" fontId="0" fillId="0" borderId="3" xfId="0" applyFont="1" applyFill="1" applyBorder="1" applyAlignment="1"/>
    <xf numFmtId="164" fontId="0" fillId="0" borderId="0" xfId="1" applyNumberFormat="1" applyFont="1" applyBorder="1" applyAlignment="1">
      <alignment horizontal="center"/>
    </xf>
    <xf numFmtId="9" fontId="19" fillId="0" borderId="0" xfId="2" applyFont="1" applyBorder="1" applyAlignment="1">
      <alignment horizontal="center"/>
    </xf>
    <xf numFmtId="0" fontId="19" fillId="0" borderId="0" xfId="0" applyFont="1" applyAlignment="1">
      <alignment horizontal="center"/>
    </xf>
    <xf numFmtId="9" fontId="0" fillId="0" borderId="0" xfId="2" applyFont="1" applyBorder="1" applyAlignment="1">
      <alignment horizontal="center"/>
    </xf>
    <xf numFmtId="9" fontId="19" fillId="2" borderId="7" xfId="2" applyFont="1" applyFill="1" applyBorder="1" applyAlignment="1">
      <alignment horizontal="center"/>
    </xf>
    <xf numFmtId="0" fontId="19" fillId="2" borderId="7" xfId="0" applyFont="1" applyFill="1" applyBorder="1" applyAlignment="1">
      <alignment horizontal="center"/>
    </xf>
    <xf numFmtId="0" fontId="0" fillId="2" borderId="8" xfId="0" applyFill="1" applyBorder="1"/>
    <xf numFmtId="0" fontId="0" fillId="2" borderId="0" xfId="0" applyFill="1"/>
    <xf numFmtId="0" fontId="0" fillId="2" borderId="0" xfId="0" applyFill="1" applyAlignment="1">
      <alignment horizontal="center"/>
    </xf>
    <xf numFmtId="3" fontId="0" fillId="2" borderId="0" xfId="0" applyNumberFormat="1" applyFill="1" applyAlignment="1">
      <alignment horizontal="center"/>
    </xf>
    <xf numFmtId="164" fontId="1" fillId="2" borderId="0" xfId="1" applyNumberFormat="1" applyFont="1" applyFill="1" applyBorder="1" applyAlignment="1">
      <alignment horizontal="center"/>
    </xf>
    <xf numFmtId="6" fontId="7" fillId="2" borderId="0" xfId="2" applyNumberFormat="1" applyFont="1" applyFill="1" applyBorder="1" applyAlignment="1">
      <alignment horizontal="center"/>
    </xf>
    <xf numFmtId="9" fontId="19" fillId="2" borderId="0" xfId="2" applyFont="1" applyFill="1" applyBorder="1" applyAlignment="1">
      <alignment horizontal="center"/>
    </xf>
    <xf numFmtId="0" fontId="19" fillId="2" borderId="0" xfId="0" applyFont="1" applyFill="1" applyAlignment="1">
      <alignment horizontal="center"/>
    </xf>
    <xf numFmtId="0" fontId="0" fillId="2" borderId="10" xfId="0" applyFill="1" applyBorder="1"/>
    <xf numFmtId="0" fontId="0" fillId="2" borderId="19" xfId="0" applyFill="1" applyBorder="1" applyAlignment="1">
      <alignment horizontal="center"/>
    </xf>
    <xf numFmtId="0" fontId="0" fillId="2" borderId="18" xfId="0" applyFill="1" applyBorder="1" applyAlignment="1">
      <alignment horizontal="center"/>
    </xf>
    <xf numFmtId="0" fontId="0" fillId="2" borderId="18" xfId="0" applyFill="1" applyBorder="1"/>
    <xf numFmtId="3" fontId="0" fillId="2" borderId="18" xfId="0" applyNumberFormat="1" applyFill="1" applyBorder="1" applyAlignment="1">
      <alignment horizontal="center"/>
    </xf>
    <xf numFmtId="164" fontId="0" fillId="2" borderId="18" xfId="1" applyNumberFormat="1" applyFont="1" applyFill="1" applyBorder="1" applyAlignment="1">
      <alignment horizontal="center"/>
    </xf>
    <xf numFmtId="9" fontId="19" fillId="2" borderId="18" xfId="2" applyFont="1" applyFill="1" applyBorder="1" applyAlignment="1">
      <alignment horizontal="center"/>
    </xf>
    <xf numFmtId="0" fontId="19" fillId="2" borderId="18" xfId="0" applyFont="1" applyFill="1" applyBorder="1" applyAlignment="1">
      <alignment horizontal="center"/>
    </xf>
    <xf numFmtId="9" fontId="0" fillId="2" borderId="18" xfId="2" applyFont="1" applyFill="1" applyBorder="1" applyAlignment="1">
      <alignment horizontal="center"/>
    </xf>
    <xf numFmtId="0" fontId="0" fillId="2" borderId="20" xfId="0" applyFill="1" applyBorder="1"/>
    <xf numFmtId="0" fontId="15" fillId="2" borderId="0" xfId="0" applyFont="1" applyFill="1" applyAlignment="1">
      <alignment horizontal="center" wrapText="1"/>
    </xf>
    <xf numFmtId="0" fontId="7" fillId="2" borderId="1" xfId="0" applyFont="1" applyFill="1" applyBorder="1" applyAlignment="1">
      <alignment horizontal="center" wrapText="1"/>
    </xf>
    <xf numFmtId="0" fontId="7" fillId="2" borderId="12" xfId="0" applyFont="1" applyFill="1" applyBorder="1" applyAlignment="1">
      <alignment horizontal="center" wrapText="1"/>
    </xf>
    <xf numFmtId="0" fontId="7" fillId="0" borderId="11" xfId="0" applyFont="1" applyBorder="1" applyAlignment="1">
      <alignment horizontal="center"/>
    </xf>
    <xf numFmtId="0" fontId="0" fillId="0" borderId="1" xfId="0" applyBorder="1" applyAlignment="1">
      <alignment horizontal="center"/>
    </xf>
    <xf numFmtId="0" fontId="16" fillId="0" borderId="1" xfId="0" applyFont="1" applyBorder="1" applyAlignment="1"/>
    <xf numFmtId="164" fontId="0" fillId="0" borderId="1" xfId="1" applyNumberFormat="1" applyFont="1" applyFill="1" applyBorder="1" applyAlignment="1">
      <alignment horizontal="center"/>
    </xf>
    <xf numFmtId="164" fontId="0" fillId="0" borderId="1" xfId="1" applyNumberFormat="1" applyFont="1" applyFill="1" applyBorder="1"/>
    <xf numFmtId="164" fontId="0" fillId="0" borderId="12" xfId="0" applyNumberFormat="1" applyBorder="1"/>
    <xf numFmtId="164" fontId="3" fillId="2" borderId="5" xfId="1" applyNumberFormat="1" applyFont="1" applyFill="1" applyBorder="1" applyAlignment="1">
      <alignment horizontal="center"/>
    </xf>
    <xf numFmtId="9" fontId="19" fillId="0" borderId="0" xfId="2" applyFont="1" applyAlignment="1">
      <alignment horizontal="center"/>
    </xf>
    <xf numFmtId="0" fontId="0" fillId="0" borderId="0" xfId="0" applyBorder="1" applyAlignment="1">
      <alignment horizontal="center"/>
    </xf>
    <xf numFmtId="9" fontId="2" fillId="0" borderId="0" xfId="2" applyFont="1" applyBorder="1" applyAlignment="1">
      <alignment horizontal="center"/>
    </xf>
    <xf numFmtId="164" fontId="7" fillId="0" borderId="0" xfId="1" applyNumberFormat="1" applyFont="1" applyBorder="1" applyAlignment="1">
      <alignment horizontal="center"/>
    </xf>
    <xf numFmtId="0" fontId="11" fillId="0" borderId="1" xfId="0" applyFont="1" applyBorder="1" applyAlignment="1"/>
    <xf numFmtId="0" fontId="1" fillId="2" borderId="1" xfId="0" applyFont="1" applyFill="1" applyBorder="1" applyAlignment="1">
      <alignment horizontal="center" wrapText="1"/>
    </xf>
    <xf numFmtId="0" fontId="1" fillId="2" borderId="1" xfId="0" applyFont="1" applyFill="1" applyBorder="1" applyAlignment="1">
      <alignment horizontal="center"/>
    </xf>
    <xf numFmtId="164" fontId="1" fillId="2" borderId="1" xfId="1" applyNumberFormat="1" applyFont="1" applyFill="1" applyBorder="1" applyAlignment="1">
      <alignment horizontal="center" wrapText="1"/>
    </xf>
    <xf numFmtId="9" fontId="4" fillId="2" borderId="1" xfId="2" applyFont="1" applyFill="1" applyBorder="1" applyAlignment="1">
      <alignment horizontal="center" wrapText="1"/>
    </xf>
    <xf numFmtId="0" fontId="1" fillId="2" borderId="11" xfId="0" applyFont="1" applyFill="1" applyBorder="1" applyAlignment="1">
      <alignment horizontal="center" wrapText="1"/>
    </xf>
    <xf numFmtId="0" fontId="12" fillId="0" borderId="1" xfId="0" applyFont="1" applyBorder="1" applyAlignment="1"/>
    <xf numFmtId="164" fontId="0" fillId="0" borderId="0" xfId="1" applyNumberFormat="1" applyFont="1" applyFill="1" applyBorder="1" applyAlignment="1">
      <alignment horizontal="center"/>
    </xf>
    <xf numFmtId="0" fontId="0" fillId="0" borderId="0" xfId="0" applyFill="1" applyBorder="1" applyAlignment="1">
      <alignment horizontal="center"/>
    </xf>
    <xf numFmtId="0" fontId="0" fillId="0" borderId="0" xfId="0" applyFill="1" applyAlignment="1">
      <alignment horizontal="center"/>
    </xf>
    <xf numFmtId="3" fontId="0" fillId="0" borderId="0" xfId="0" applyNumberFormat="1" applyFill="1" applyBorder="1" applyAlignment="1">
      <alignment horizontal="center"/>
    </xf>
    <xf numFmtId="3" fontId="0" fillId="0" borderId="0" xfId="0" applyNumberFormat="1" applyFill="1" applyAlignment="1">
      <alignment horizontal="center"/>
    </xf>
    <xf numFmtId="164" fontId="0" fillId="0" borderId="0" xfId="1" applyNumberFormat="1" applyFont="1" applyFill="1" applyAlignment="1">
      <alignment horizontal="center"/>
    </xf>
    <xf numFmtId="3" fontId="0" fillId="2" borderId="0" xfId="0" applyNumberFormat="1" applyFill="1" applyBorder="1" applyAlignment="1">
      <alignment horizontal="center"/>
    </xf>
    <xf numFmtId="0" fontId="10" fillId="0" borderId="0" xfId="0" applyFont="1" applyFill="1"/>
    <xf numFmtId="0" fontId="1" fillId="2" borderId="22" xfId="0" applyFont="1" applyFill="1" applyBorder="1" applyAlignment="1">
      <alignment horizontal="center" wrapText="1"/>
    </xf>
    <xf numFmtId="0" fontId="1" fillId="2" borderId="22" xfId="0" applyFont="1" applyFill="1" applyBorder="1"/>
    <xf numFmtId="0" fontId="1" fillId="2" borderId="22" xfId="0" applyFont="1" applyFill="1" applyBorder="1" applyAlignment="1">
      <alignment wrapText="1"/>
    </xf>
    <xf numFmtId="0" fontId="1" fillId="2" borderId="22" xfId="0" applyFont="1" applyFill="1" applyBorder="1" applyAlignment="1">
      <alignment horizontal="center"/>
    </xf>
    <xf numFmtId="3" fontId="1" fillId="2" borderId="22" xfId="0" applyNumberFormat="1" applyFont="1" applyFill="1" applyBorder="1" applyAlignment="1">
      <alignment horizontal="center"/>
    </xf>
    <xf numFmtId="164" fontId="1" fillId="2" borderId="22" xfId="1" applyNumberFormat="1" applyFont="1" applyFill="1" applyBorder="1" applyAlignment="1">
      <alignment horizontal="center" wrapText="1"/>
    </xf>
    <xf numFmtId="9" fontId="1" fillId="2" borderId="22" xfId="2" applyFont="1" applyFill="1" applyBorder="1" applyAlignment="1">
      <alignment horizontal="center" wrapText="1"/>
    </xf>
    <xf numFmtId="9" fontId="4" fillId="2" borderId="22" xfId="2" applyFont="1" applyFill="1" applyBorder="1" applyAlignment="1">
      <alignment horizontal="center" wrapText="1"/>
    </xf>
    <xf numFmtId="164" fontId="4" fillId="2" borderId="22" xfId="1" applyNumberFormat="1" applyFont="1" applyFill="1" applyBorder="1" applyAlignment="1">
      <alignment horizontal="center" wrapText="1"/>
    </xf>
    <xf numFmtId="0" fontId="6" fillId="0" borderId="18" xfId="0" applyFont="1" applyFill="1" applyBorder="1" applyAlignment="1"/>
    <xf numFmtId="165" fontId="13" fillId="0" borderId="18" xfId="3" applyNumberFormat="1" applyFont="1" applyFill="1" applyBorder="1" applyAlignment="1">
      <alignment horizontal="right" vertical="center" readingOrder="1"/>
    </xf>
    <xf numFmtId="164" fontId="13" fillId="0" borderId="18" xfId="1" applyNumberFormat="1" applyFont="1" applyFill="1" applyBorder="1"/>
    <xf numFmtId="9" fontId="6" fillId="0" borderId="18" xfId="2" applyFont="1" applyFill="1" applyBorder="1" applyAlignment="1"/>
    <xf numFmtId="164" fontId="6" fillId="0" borderId="2" xfId="0" applyNumberFormat="1" applyFont="1" applyFill="1" applyBorder="1" applyAlignment="1"/>
    <xf numFmtId="0" fontId="6" fillId="0" borderId="2" xfId="0" applyFont="1" applyFill="1" applyBorder="1" applyAlignment="1"/>
    <xf numFmtId="0" fontId="11" fillId="0" borderId="1" xfId="0" applyFont="1" applyFill="1" applyBorder="1" applyAlignment="1"/>
    <xf numFmtId="165" fontId="11" fillId="0" borderId="1" xfId="0" applyNumberFormat="1" applyFont="1" applyFill="1" applyBorder="1" applyAlignment="1"/>
    <xf numFmtId="164" fontId="11" fillId="0" borderId="1" xfId="1" applyNumberFormat="1" applyFont="1" applyFill="1" applyBorder="1" applyAlignment="1"/>
    <xf numFmtId="164" fontId="11" fillId="0" borderId="1" xfId="1" applyNumberFormat="1" applyFont="1" applyBorder="1" applyAlignment="1"/>
    <xf numFmtId="0" fontId="22" fillId="0" borderId="0" xfId="0" applyFont="1" applyFill="1"/>
    <xf numFmtId="0" fontId="19" fillId="0" borderId="0" xfId="0" applyFont="1" applyFill="1"/>
    <xf numFmtId="0" fontId="23" fillId="0" borderId="0" xfId="0" applyFont="1" applyFill="1"/>
    <xf numFmtId="0" fontId="24" fillId="0" borderId="0" xfId="0" applyFont="1" applyFill="1"/>
    <xf numFmtId="0" fontId="25" fillId="0" borderId="0" xfId="0" applyFont="1" applyFill="1"/>
    <xf numFmtId="9" fontId="2" fillId="0" borderId="1" xfId="2" applyFont="1" applyBorder="1" applyAlignment="1">
      <alignment horizontal="center"/>
    </xf>
    <xf numFmtId="164" fontId="12" fillId="0" borderId="1" xfId="0" applyNumberFormat="1" applyFont="1" applyBorder="1" applyAlignment="1"/>
    <xf numFmtId="9" fontId="12" fillId="0" borderId="1" xfId="2" applyFont="1" applyBorder="1" applyAlignment="1"/>
    <xf numFmtId="164" fontId="12" fillId="0" borderId="1" xfId="0" applyNumberFormat="1" applyFont="1" applyFill="1" applyBorder="1"/>
    <xf numFmtId="0" fontId="12" fillId="0" borderId="1" xfId="0" applyFont="1" applyFill="1" applyBorder="1" applyAlignment="1"/>
    <xf numFmtId="165" fontId="12" fillId="0" borderId="1" xfId="0" applyNumberFormat="1" applyFont="1" applyFill="1" applyBorder="1" applyAlignment="1"/>
    <xf numFmtId="164" fontId="12" fillId="0" borderId="1" xfId="1" applyNumberFormat="1" applyFont="1" applyFill="1" applyBorder="1" applyAlignment="1"/>
    <xf numFmtId="164" fontId="12" fillId="0" borderId="1" xfId="1" applyNumberFormat="1" applyFont="1" applyBorder="1" applyAlignment="1"/>
    <xf numFmtId="0" fontId="4" fillId="0" borderId="1" xfId="0" applyFont="1" applyBorder="1" applyAlignment="1"/>
    <xf numFmtId="1" fontId="12" fillId="0" borderId="1" xfId="0" applyNumberFormat="1" applyFont="1" applyBorder="1" applyAlignment="1"/>
    <xf numFmtId="0" fontId="7" fillId="0" borderId="14" xfId="0" applyFont="1" applyBorder="1" applyAlignment="1">
      <alignment horizontal="center"/>
    </xf>
    <xf numFmtId="0" fontId="0" fillId="0" borderId="3" xfId="0" applyBorder="1" applyAlignment="1">
      <alignment horizontal="center"/>
    </xf>
    <xf numFmtId="0" fontId="11" fillId="0" borderId="3" xfId="0" applyFont="1" applyBorder="1" applyAlignment="1"/>
    <xf numFmtId="0" fontId="11" fillId="0" borderId="3" xfId="0" applyFont="1" applyFill="1" applyBorder="1" applyAlignment="1"/>
    <xf numFmtId="165" fontId="11" fillId="0" borderId="3" xfId="0" applyNumberFormat="1" applyFont="1" applyFill="1" applyBorder="1" applyAlignment="1"/>
    <xf numFmtId="164" fontId="11" fillId="0" borderId="3" xfId="1" applyNumberFormat="1" applyFont="1" applyFill="1" applyBorder="1" applyAlignment="1"/>
    <xf numFmtId="164" fontId="11" fillId="0" borderId="3" xfId="1" applyNumberFormat="1" applyFont="1" applyBorder="1" applyAlignment="1"/>
    <xf numFmtId="9" fontId="2" fillId="0" borderId="3" xfId="2" applyFont="1" applyBorder="1" applyAlignment="1">
      <alignment horizontal="center"/>
    </xf>
    <xf numFmtId="164" fontId="6" fillId="0" borderId="3" xfId="0" applyNumberFormat="1" applyFont="1" applyBorder="1" applyAlignment="1"/>
    <xf numFmtId="0" fontId="16" fillId="0" borderId="3" xfId="0" applyFont="1" applyBorder="1" applyAlignment="1"/>
    <xf numFmtId="9" fontId="0" fillId="0" borderId="3" xfId="2" applyFont="1" applyFill="1" applyBorder="1"/>
    <xf numFmtId="164" fontId="0" fillId="0" borderId="3" xfId="1" applyNumberFormat="1" applyFont="1" applyFill="1" applyBorder="1" applyAlignment="1">
      <alignment horizontal="center"/>
    </xf>
    <xf numFmtId="164" fontId="0" fillId="0" borderId="3" xfId="1" applyNumberFormat="1" applyFont="1" applyFill="1" applyBorder="1"/>
    <xf numFmtId="164" fontId="0" fillId="0" borderId="21" xfId="0" applyNumberFormat="1" applyBorder="1"/>
    <xf numFmtId="0" fontId="4" fillId="0" borderId="2" xfId="0" applyFont="1" applyBorder="1" applyAlignment="1"/>
    <xf numFmtId="0" fontId="12" fillId="0" borderId="2" xfId="0" applyFont="1" applyBorder="1" applyAlignment="1"/>
    <xf numFmtId="1" fontId="12" fillId="0" borderId="2" xfId="0" applyNumberFormat="1" applyFont="1" applyBorder="1" applyAlignment="1"/>
    <xf numFmtId="0" fontId="12" fillId="0" borderId="2" xfId="0" applyFont="1" applyFill="1" applyBorder="1" applyAlignment="1"/>
    <xf numFmtId="165" fontId="12" fillId="0" borderId="2" xfId="0" applyNumberFormat="1" applyFont="1" applyFill="1" applyBorder="1" applyAlignment="1"/>
    <xf numFmtId="164" fontId="12" fillId="0" borderId="2" xfId="1" applyNumberFormat="1" applyFont="1" applyFill="1" applyBorder="1" applyAlignment="1"/>
    <xf numFmtId="9" fontId="12" fillId="0" borderId="2" xfId="2" applyFont="1" applyBorder="1" applyAlignment="1"/>
    <xf numFmtId="164" fontId="12" fillId="0" borderId="2" xfId="1" applyNumberFormat="1" applyFont="1" applyBorder="1" applyAlignment="1"/>
    <xf numFmtId="164" fontId="12" fillId="0" borderId="2" xfId="0" applyNumberFormat="1" applyFont="1" applyFill="1" applyBorder="1"/>
    <xf numFmtId="0" fontId="0" fillId="0" borderId="18" xfId="0" applyFill="1" applyBorder="1"/>
    <xf numFmtId="9" fontId="20" fillId="2" borderId="1" xfId="2" applyFont="1" applyFill="1" applyBorder="1" applyAlignment="1">
      <alignment horizontal="center"/>
    </xf>
    <xf numFmtId="9" fontId="19" fillId="2" borderId="1" xfId="2" applyFont="1" applyFill="1" applyBorder="1" applyAlignment="1">
      <alignment horizontal="center"/>
    </xf>
    <xf numFmtId="164" fontId="17" fillId="2" borderId="1" xfId="1" applyNumberFormat="1" applyFont="1" applyFill="1" applyBorder="1" applyAlignment="1">
      <alignment horizontal="center"/>
    </xf>
    <xf numFmtId="0" fontId="0" fillId="0" borderId="0" xfId="0" applyBorder="1" applyAlignment="1">
      <alignment horizontal="left"/>
    </xf>
    <xf numFmtId="0" fontId="12" fillId="0" borderId="0" xfId="0" applyFont="1" applyBorder="1" applyAlignment="1">
      <alignment horizontal="left"/>
    </xf>
    <xf numFmtId="0" fontId="5" fillId="0" borderId="0" xfId="0" applyFont="1" applyBorder="1" applyAlignment="1">
      <alignment horizontal="left"/>
    </xf>
    <xf numFmtId="0" fontId="7" fillId="2" borderId="0" xfId="0" applyFont="1" applyFill="1" applyBorder="1" applyAlignment="1">
      <alignment horizontal="center"/>
    </xf>
    <xf numFmtId="0" fontId="4" fillId="0" borderId="1" xfId="0" applyFont="1" applyFill="1" applyBorder="1" applyAlignment="1"/>
    <xf numFmtId="0" fontId="7" fillId="0" borderId="3" xfId="0" applyFont="1" applyFill="1" applyBorder="1" applyAlignment="1">
      <alignment horizontal="center"/>
    </xf>
    <xf numFmtId="0" fontId="7" fillId="2" borderId="3" xfId="0" applyFont="1" applyFill="1" applyBorder="1" applyAlignment="1">
      <alignment horizontal="center"/>
    </xf>
    <xf numFmtId="0" fontId="7" fillId="0" borderId="0" xfId="0" applyFont="1" applyBorder="1" applyAlignment="1">
      <alignment horizontal="center"/>
    </xf>
    <xf numFmtId="0" fontId="7" fillId="0" borderId="0" xfId="0" applyFont="1" applyAlignment="1">
      <alignment horizontal="center"/>
    </xf>
    <xf numFmtId="1" fontId="12" fillId="0" borderId="1" xfId="0" applyNumberFormat="1" applyFont="1" applyFill="1" applyBorder="1" applyAlignment="1"/>
    <xf numFmtId="9" fontId="12" fillId="0" borderId="1" xfId="2" applyFont="1" applyFill="1" applyBorder="1" applyAlignment="1"/>
    <xf numFmtId="164" fontId="7" fillId="2" borderId="0" xfId="1" applyNumberFormat="1" applyFont="1" applyFill="1" applyBorder="1" applyAlignment="1">
      <alignment horizontal="center"/>
    </xf>
    <xf numFmtId="164" fontId="2" fillId="0" borderId="18" xfId="1" applyNumberFormat="1" applyFont="1" applyFill="1" applyBorder="1" applyAlignment="1">
      <alignment horizontal="center"/>
    </xf>
    <xf numFmtId="0" fontId="12" fillId="0" borderId="4" xfId="0" applyFont="1" applyBorder="1" applyAlignment="1"/>
    <xf numFmtId="164" fontId="12" fillId="0" borderId="2" xfId="0" applyNumberFormat="1" applyFont="1" applyBorder="1" applyAlignment="1"/>
    <xf numFmtId="0" fontId="0" fillId="0" borderId="1" xfId="0" applyFill="1" applyBorder="1"/>
    <xf numFmtId="0" fontId="4" fillId="2" borderId="2" xfId="0" applyFont="1" applyFill="1" applyBorder="1" applyAlignment="1">
      <alignment horizontal="center" wrapText="1"/>
    </xf>
    <xf numFmtId="0" fontId="1" fillId="2" borderId="2" xfId="0" applyFont="1" applyFill="1" applyBorder="1" applyAlignment="1">
      <alignment wrapText="1"/>
    </xf>
    <xf numFmtId="3" fontId="1" fillId="2" borderId="2" xfId="0" applyNumberFormat="1" applyFont="1" applyFill="1" applyBorder="1" applyAlignment="1">
      <alignment horizontal="center"/>
    </xf>
    <xf numFmtId="164" fontId="1" fillId="2" borderId="2" xfId="1" applyNumberFormat="1" applyFont="1" applyFill="1" applyBorder="1" applyAlignment="1">
      <alignment horizontal="center" wrapText="1"/>
    </xf>
    <xf numFmtId="9" fontId="1" fillId="2" borderId="2" xfId="2" applyFont="1" applyFill="1" applyBorder="1" applyAlignment="1">
      <alignment horizontal="center" wrapText="1"/>
    </xf>
    <xf numFmtId="0" fontId="6" fillId="0" borderId="1" xfId="0" applyFont="1" applyBorder="1" applyAlignment="1"/>
    <xf numFmtId="165" fontId="13" fillId="0" borderId="1" xfId="3" applyNumberFormat="1" applyFont="1" applyBorder="1" applyAlignment="1">
      <alignment horizontal="right" vertical="center" readingOrder="1"/>
    </xf>
    <xf numFmtId="164" fontId="13" fillId="0" borderId="1" xfId="1" applyNumberFormat="1" applyFont="1" applyBorder="1"/>
    <xf numFmtId="9" fontId="6" fillId="0" borderId="1" xfId="2" applyFont="1" applyBorder="1" applyAlignment="1"/>
    <xf numFmtId="164" fontId="6" fillId="0" borderId="1" xfId="1" applyNumberFormat="1" applyFont="1" applyBorder="1" applyAlignment="1"/>
    <xf numFmtId="0" fontId="28" fillId="0" borderId="1" xfId="0" applyFont="1" applyBorder="1" applyAlignment="1"/>
    <xf numFmtId="164" fontId="28" fillId="0" borderId="1" xfId="1" applyNumberFormat="1" applyFont="1" applyFill="1" applyBorder="1" applyAlignment="1"/>
    <xf numFmtId="0" fontId="12" fillId="0" borderId="0" xfId="0" applyFont="1" applyBorder="1" applyAlignment="1"/>
    <xf numFmtId="9" fontId="0" fillId="0" borderId="0" xfId="2" applyFont="1" applyFill="1" applyBorder="1"/>
    <xf numFmtId="9" fontId="1" fillId="0" borderId="0" xfId="2" applyFont="1" applyFill="1" applyBorder="1" applyAlignment="1">
      <alignment horizontal="center" wrapText="1"/>
    </xf>
    <xf numFmtId="164" fontId="1" fillId="0" borderId="0" xfId="1" applyNumberFormat="1" applyFont="1" applyFill="1" applyBorder="1" applyAlignment="1">
      <alignment horizontal="center" wrapText="1"/>
    </xf>
    <xf numFmtId="0" fontId="1" fillId="0" borderId="0" xfId="0" applyFont="1" applyFill="1" applyBorder="1" applyAlignment="1">
      <alignment horizontal="center" wrapText="1"/>
    </xf>
    <xf numFmtId="3" fontId="27" fillId="0" borderId="0" xfId="0" applyNumberFormat="1" applyFont="1" applyFill="1" applyBorder="1" applyAlignment="1"/>
    <xf numFmtId="164" fontId="6" fillId="0" borderId="0" xfId="0" applyNumberFormat="1" applyFont="1" applyFill="1" applyBorder="1" applyAlignment="1"/>
    <xf numFmtId="0" fontId="6" fillId="0" borderId="0" xfId="0" applyFont="1" applyFill="1" applyBorder="1" applyAlignment="1"/>
    <xf numFmtId="164" fontId="27" fillId="0" borderId="0" xfId="1" applyNumberFormat="1" applyFont="1" applyFill="1" applyBorder="1" applyAlignment="1"/>
    <xf numFmtId="164" fontId="16" fillId="0" borderId="0" xfId="1" applyNumberFormat="1" applyFont="1" applyFill="1" applyBorder="1" applyAlignment="1"/>
    <xf numFmtId="0" fontId="12" fillId="0" borderId="0" xfId="0" applyFont="1" applyFill="1" applyBorder="1" applyAlignment="1"/>
    <xf numFmtId="0" fontId="7" fillId="0" borderId="0" xfId="0" applyFont="1" applyFill="1" applyBorder="1" applyAlignment="1">
      <alignment horizontal="center"/>
    </xf>
    <xf numFmtId="0" fontId="0" fillId="0" borderId="0" xfId="0" applyFill="1" applyBorder="1"/>
    <xf numFmtId="0" fontId="29" fillId="0" borderId="0" xfId="0" applyFont="1"/>
    <xf numFmtId="14" fontId="30" fillId="0" borderId="1" xfId="0" applyNumberFormat="1" applyFont="1" applyBorder="1" applyAlignment="1">
      <alignment horizontal="center"/>
    </xf>
    <xf numFmtId="164" fontId="28" fillId="0" borderId="1" xfId="1" applyNumberFormat="1" applyFont="1" applyBorder="1" applyAlignment="1"/>
    <xf numFmtId="164" fontId="7" fillId="2" borderId="24" xfId="1" applyNumberFormat="1" applyFont="1" applyFill="1" applyBorder="1" applyAlignment="1">
      <alignment horizontal="center"/>
    </xf>
    <xf numFmtId="164" fontId="2" fillId="0" borderId="23" xfId="1" applyNumberFormat="1" applyFont="1" applyFill="1" applyBorder="1" applyAlignment="1">
      <alignment horizontal="center"/>
    </xf>
    <xf numFmtId="9" fontId="4" fillId="2" borderId="2" xfId="2" applyFont="1" applyFill="1" applyBorder="1" applyAlignment="1">
      <alignment horizontal="center" wrapText="1"/>
    </xf>
    <xf numFmtId="164" fontId="4" fillId="2" borderId="2" xfId="1" applyNumberFormat="1" applyFont="1" applyFill="1" applyBorder="1" applyAlignment="1">
      <alignment horizontal="center" wrapText="1"/>
    </xf>
    <xf numFmtId="0" fontId="0" fillId="2" borderId="25" xfId="0" applyFill="1" applyBorder="1" applyAlignment="1">
      <alignment horizontal="center"/>
    </xf>
    <xf numFmtId="0" fontId="0" fillId="2" borderId="4" xfId="0" applyFill="1" applyBorder="1" applyAlignment="1">
      <alignment horizontal="center"/>
    </xf>
    <xf numFmtId="0" fontId="7" fillId="2" borderId="4" xfId="0" applyFont="1" applyFill="1" applyBorder="1" applyAlignment="1">
      <alignment horizontal="center"/>
    </xf>
    <xf numFmtId="0" fontId="0" fillId="2" borderId="4" xfId="0" applyFill="1" applyBorder="1"/>
    <xf numFmtId="3" fontId="0" fillId="2" borderId="4" xfId="0" applyNumberFormat="1" applyFill="1" applyBorder="1" applyAlignment="1">
      <alignment horizontal="center"/>
    </xf>
    <xf numFmtId="164" fontId="0" fillId="2" borderId="4" xfId="1" applyNumberFormat="1" applyFont="1" applyFill="1" applyBorder="1" applyAlignment="1">
      <alignment horizontal="center"/>
    </xf>
    <xf numFmtId="9" fontId="0" fillId="2" borderId="4" xfId="2" applyFont="1" applyFill="1" applyBorder="1" applyAlignment="1">
      <alignment horizontal="center"/>
    </xf>
    <xf numFmtId="164" fontId="8" fillId="2" borderId="4" xfId="1" applyNumberFormat="1" applyFont="1" applyFill="1" applyBorder="1" applyAlignment="1">
      <alignment horizontal="left"/>
    </xf>
    <xf numFmtId="9" fontId="2" fillId="2" borderId="4" xfId="2" applyFont="1" applyFill="1" applyBorder="1" applyAlignment="1">
      <alignment horizontal="center"/>
    </xf>
    <xf numFmtId="164" fontId="7" fillId="2" borderId="4" xfId="1" applyNumberFormat="1" applyFont="1" applyFill="1" applyBorder="1" applyAlignment="1">
      <alignment horizontal="center"/>
    </xf>
    <xf numFmtId="164" fontId="7" fillId="2" borderId="26" xfId="1" applyNumberFormat="1" applyFont="1"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7" fillId="2" borderId="18" xfId="0" applyFont="1" applyFill="1" applyBorder="1" applyAlignment="1">
      <alignment horizontal="center"/>
    </xf>
    <xf numFmtId="9" fontId="2" fillId="2" borderId="18" xfId="2" applyFont="1" applyFill="1" applyBorder="1" applyAlignment="1">
      <alignment horizontal="center"/>
    </xf>
    <xf numFmtId="164" fontId="7" fillId="2" borderId="18" xfId="1" applyNumberFormat="1" applyFont="1" applyFill="1" applyBorder="1" applyAlignment="1">
      <alignment horizontal="center"/>
    </xf>
    <xf numFmtId="164" fontId="7" fillId="2" borderId="23" xfId="1" applyNumberFormat="1" applyFont="1" applyFill="1" applyBorder="1" applyAlignment="1">
      <alignment horizontal="center"/>
    </xf>
    <xf numFmtId="0" fontId="4" fillId="0" borderId="0" xfId="0" applyFont="1" applyBorder="1" applyAlignment="1"/>
    <xf numFmtId="0" fontId="1" fillId="2" borderId="5" xfId="0" applyFont="1" applyFill="1" applyBorder="1" applyAlignment="1">
      <alignment horizontal="center" wrapText="1"/>
    </xf>
    <xf numFmtId="0" fontId="1" fillId="2" borderId="1" xfId="0" applyFont="1" applyFill="1" applyBorder="1"/>
    <xf numFmtId="0" fontId="1" fillId="2" borderId="1" xfId="0" applyFont="1" applyFill="1" applyBorder="1" applyAlignment="1">
      <alignment wrapText="1"/>
    </xf>
    <xf numFmtId="0" fontId="4" fillId="0" borderId="22" xfId="0" applyFont="1" applyBorder="1" applyAlignment="1"/>
    <xf numFmtId="0" fontId="7" fillId="0" borderId="29" xfId="0" applyFont="1" applyFill="1" applyBorder="1" applyAlignment="1">
      <alignment horizontal="center"/>
    </xf>
    <xf numFmtId="0" fontId="4" fillId="0" borderId="0" xfId="0" applyFont="1" applyBorder="1" applyAlignment="1">
      <alignment horizontal="center"/>
    </xf>
    <xf numFmtId="0" fontId="0" fillId="0" borderId="0" xfId="0" applyBorder="1" applyAlignment="1">
      <alignment horizontal="left"/>
    </xf>
    <xf numFmtId="0" fontId="12" fillId="0" borderId="0" xfId="0" applyFont="1" applyBorder="1" applyAlignment="1">
      <alignment horizontal="left"/>
    </xf>
    <xf numFmtId="0" fontId="5" fillId="0" borderId="0" xfId="0" applyFont="1" applyBorder="1" applyAlignment="1">
      <alignment horizontal="left"/>
    </xf>
    <xf numFmtId="0" fontId="5" fillId="0" borderId="9" xfId="0" applyFont="1" applyBorder="1" applyAlignment="1">
      <alignment horizontal="left"/>
    </xf>
    <xf numFmtId="0" fontId="5" fillId="0" borderId="0" xfId="0" applyFont="1" applyAlignment="1">
      <alignment horizontal="left"/>
    </xf>
    <xf numFmtId="0" fontId="5" fillId="0" borderId="10" xfId="0" applyFont="1" applyBorder="1" applyAlignment="1">
      <alignment horizontal="left"/>
    </xf>
    <xf numFmtId="0" fontId="0" fillId="0" borderId="9" xfId="0" applyBorder="1" applyAlignment="1">
      <alignment horizontal="left"/>
    </xf>
    <xf numFmtId="0" fontId="0" fillId="0" borderId="0" xfId="0" applyAlignment="1">
      <alignment horizontal="left"/>
    </xf>
    <xf numFmtId="0" fontId="0" fillId="0" borderId="10"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cellXfs>
  <cellStyles count="7">
    <cellStyle name="Comma" xfId="3" builtinId="3"/>
    <cellStyle name="Currency" xfId="1" builtinId="4"/>
    <cellStyle name="Normal" xfId="0" builtinId="0"/>
    <cellStyle name="Normal 2" xfId="5" xr:uid="{9CE422A4-21E0-45BC-A712-99229EC358A3}"/>
    <cellStyle name="Normal 2 2" xfId="4" xr:uid="{FE17FD20-6112-45BA-8457-9F142746A60F}"/>
    <cellStyle name="Normal 2 2 2" xfId="6" xr:uid="{5DD9D352-FAB4-48E1-82AE-0CDBDC764BD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9534-F4B9-4902-9EE7-3E76C654AF00}">
  <sheetPr codeName="Sheet1">
    <pageSetUpPr fitToPage="1"/>
  </sheetPr>
  <dimension ref="A1:U110"/>
  <sheetViews>
    <sheetView tabSelected="1" zoomScale="110" zoomScaleNormal="110" zoomScalePageLayoutView="85" workbookViewId="0">
      <selection activeCell="E8" sqref="E8"/>
    </sheetView>
  </sheetViews>
  <sheetFormatPr defaultColWidth="15.109375" defaultRowHeight="13.2" x14ac:dyDescent="0.25"/>
  <cols>
    <col min="1" max="2" width="8.88671875" style="3" customWidth="1"/>
    <col min="3" max="3" width="9.6640625" style="170" customWidth="1"/>
    <col min="4" max="4" width="9" style="3" customWidth="1"/>
    <col min="5" max="5" width="29.6640625" customWidth="1"/>
    <col min="6" max="6" width="9.5546875" style="3" customWidth="1"/>
    <col min="7" max="7" width="59.6640625" customWidth="1"/>
    <col min="8" max="8" width="8.6640625" style="95" customWidth="1"/>
    <col min="9" max="9" width="13" style="95" customWidth="1"/>
    <col min="10" max="10" width="12.6640625" style="3" customWidth="1"/>
    <col min="11" max="11" width="11.109375" style="95" customWidth="1"/>
    <col min="12" max="12" width="11" style="97" customWidth="1"/>
    <col min="13" max="13" width="11.33203125" style="98" customWidth="1"/>
    <col min="14" max="14" width="11.109375" style="6" customWidth="1"/>
    <col min="15" max="15" width="14.6640625" style="5" customWidth="1"/>
    <col min="16" max="16" width="14.33203125" style="5" customWidth="1"/>
    <col min="17" max="17" width="9" style="95" customWidth="1"/>
    <col min="18" max="18" width="8.6640625" style="6" customWidth="1"/>
    <col min="19" max="19" width="15.109375" style="27" customWidth="1"/>
    <col min="20" max="21" width="15.109375" style="24" customWidth="1"/>
  </cols>
  <sheetData>
    <row r="1" spans="1:21" s="19" customFormat="1" ht="14.4" x14ac:dyDescent="0.3">
      <c r="A1" s="210"/>
      <c r="B1" s="211"/>
      <c r="C1" s="212"/>
      <c r="D1" s="211"/>
      <c r="E1" s="213"/>
      <c r="F1" s="211"/>
      <c r="G1" s="213"/>
      <c r="H1" s="211"/>
      <c r="I1" s="211"/>
      <c r="J1" s="211"/>
      <c r="K1" s="211"/>
      <c r="L1" s="214"/>
      <c r="M1" s="215"/>
      <c r="N1" s="216"/>
      <c r="O1" s="217"/>
      <c r="P1" s="215"/>
      <c r="Q1" s="211"/>
      <c r="R1" s="216"/>
      <c r="S1" s="218"/>
      <c r="T1" s="219"/>
      <c r="U1" s="220"/>
    </row>
    <row r="2" spans="1:21" s="19" customFormat="1" ht="14.4" x14ac:dyDescent="0.3">
      <c r="A2" s="221"/>
      <c r="B2" s="9"/>
      <c r="C2" s="165"/>
      <c r="D2" s="9"/>
      <c r="E2" s="8"/>
      <c r="F2" s="9"/>
      <c r="G2" s="8"/>
      <c r="H2" s="9"/>
      <c r="I2" s="9"/>
      <c r="J2" s="9"/>
      <c r="K2" s="9"/>
      <c r="L2" s="99"/>
      <c r="M2" s="29" t="s">
        <v>26</v>
      </c>
      <c r="N2" s="28">
        <v>72458</v>
      </c>
      <c r="O2" s="22" t="s">
        <v>320</v>
      </c>
      <c r="P2" s="20"/>
      <c r="Q2" s="9"/>
      <c r="R2" s="1"/>
      <c r="S2" s="26"/>
      <c r="T2" s="173"/>
      <c r="U2" s="206"/>
    </row>
    <row r="3" spans="1:21" s="19" customFormat="1" x14ac:dyDescent="0.25">
      <c r="A3" s="222"/>
      <c r="B3" s="64"/>
      <c r="C3" s="223"/>
      <c r="D3" s="64"/>
      <c r="E3" s="65"/>
      <c r="F3" s="64"/>
      <c r="G3" s="65"/>
      <c r="H3" s="64"/>
      <c r="I3" s="64"/>
      <c r="J3" s="64"/>
      <c r="K3" s="64"/>
      <c r="L3" s="66"/>
      <c r="M3" s="67"/>
      <c r="N3" s="70"/>
      <c r="O3" s="67"/>
      <c r="P3" s="67"/>
      <c r="Q3" s="64"/>
      <c r="R3" s="70"/>
      <c r="S3" s="224"/>
      <c r="T3" s="225"/>
      <c r="U3" s="226"/>
    </row>
    <row r="4" spans="1:21" s="19" customFormat="1" ht="46.95" customHeight="1" x14ac:dyDescent="0.3">
      <c r="A4" s="87" t="s">
        <v>0</v>
      </c>
      <c r="B4" s="11" t="s">
        <v>38</v>
      </c>
      <c r="C4" s="178" t="s">
        <v>124</v>
      </c>
      <c r="D4" s="11" t="s">
        <v>45</v>
      </c>
      <c r="E4" s="12" t="s">
        <v>1</v>
      </c>
      <c r="F4" s="11" t="s">
        <v>2</v>
      </c>
      <c r="G4" s="179" t="s">
        <v>3</v>
      </c>
      <c r="H4" s="13" t="s">
        <v>4</v>
      </c>
      <c r="I4" s="13" t="s">
        <v>39</v>
      </c>
      <c r="J4" s="11" t="s">
        <v>5</v>
      </c>
      <c r="K4" s="13" t="s">
        <v>6</v>
      </c>
      <c r="L4" s="180" t="s">
        <v>7</v>
      </c>
      <c r="M4" s="181" t="s">
        <v>318</v>
      </c>
      <c r="N4" s="182" t="s">
        <v>126</v>
      </c>
      <c r="O4" s="181" t="s">
        <v>8</v>
      </c>
      <c r="P4" s="181" t="s">
        <v>9</v>
      </c>
      <c r="Q4" s="11" t="s">
        <v>10</v>
      </c>
      <c r="R4" s="182" t="s">
        <v>11</v>
      </c>
      <c r="S4" s="208" t="s">
        <v>315</v>
      </c>
      <c r="T4" s="209" t="s">
        <v>120</v>
      </c>
      <c r="U4" s="209" t="s">
        <v>121</v>
      </c>
    </row>
    <row r="5" spans="1:21" s="7" customFormat="1" ht="16.95" customHeight="1" x14ac:dyDescent="0.3">
      <c r="A5" s="149">
        <f t="shared" ref="A5:A36" si="0">B5+C5</f>
        <v>389.25</v>
      </c>
      <c r="B5" s="150">
        <v>38.25</v>
      </c>
      <c r="C5" s="149">
        <v>351</v>
      </c>
      <c r="D5" s="151" t="s">
        <v>46</v>
      </c>
      <c r="E5" s="150" t="s">
        <v>167</v>
      </c>
      <c r="F5" s="150" t="s">
        <v>168</v>
      </c>
      <c r="G5" s="150" t="s">
        <v>169</v>
      </c>
      <c r="H5" s="152" t="s">
        <v>21</v>
      </c>
      <c r="I5" s="152" t="s">
        <v>103</v>
      </c>
      <c r="J5" s="150" t="s">
        <v>22</v>
      </c>
      <c r="K5" s="152" t="s">
        <v>47</v>
      </c>
      <c r="L5" s="153">
        <v>2243</v>
      </c>
      <c r="M5" s="154">
        <v>42760</v>
      </c>
      <c r="N5" s="155">
        <f t="shared" ref="N5:N36" si="1">IF(AND(L5&lt;10000,M5&lt;57967),33%,55%)</f>
        <v>0.33</v>
      </c>
      <c r="O5" s="156">
        <v>1571129</v>
      </c>
      <c r="P5" s="176">
        <f>O5-U5</f>
        <v>549895.15</v>
      </c>
      <c r="Q5" s="152">
        <v>255</v>
      </c>
      <c r="R5" s="155">
        <f t="shared" ref="R5:R36" si="2">IF(Q5&gt;=250,0.65,IF(Q5&gt;=200,0.6,IF(Q5&gt;=185,0.55,IF(Q5&gt;=170,0.5,IF(Q5&gt;=155,0.45,IF(Q5&gt;=140,0.4,IF(Q5&gt;=125,0.35,IF(Q5&gt;=110,0.3,IF(Q5&gt;=95,0.25,IF(Q5&gt;=80,0.2,IF(Q5&gt;=70,0.15,IF(Q5&gt;=60,0.1,IF(Q5&lt;60,0)))))))))))))</f>
        <v>0.65</v>
      </c>
      <c r="S5" s="156">
        <v>0</v>
      </c>
      <c r="T5" s="157">
        <v>1021233.85</v>
      </c>
      <c r="U5" s="157">
        <v>1021233.85</v>
      </c>
    </row>
    <row r="6" spans="1:21" ht="16.95" customHeight="1" x14ac:dyDescent="0.3">
      <c r="A6" s="133">
        <f t="shared" si="0"/>
        <v>334.75</v>
      </c>
      <c r="B6" s="92">
        <v>9.75</v>
      </c>
      <c r="C6" s="133">
        <v>325</v>
      </c>
      <c r="D6" s="134" t="s">
        <v>48</v>
      </c>
      <c r="E6" s="92" t="s">
        <v>333</v>
      </c>
      <c r="F6" s="92" t="s">
        <v>254</v>
      </c>
      <c r="G6" s="92" t="s">
        <v>255</v>
      </c>
      <c r="H6" s="129" t="s">
        <v>19</v>
      </c>
      <c r="I6" s="129" t="s">
        <v>113</v>
      </c>
      <c r="J6" s="92" t="s">
        <v>54</v>
      </c>
      <c r="K6" s="129" t="s">
        <v>33</v>
      </c>
      <c r="L6" s="130">
        <v>8159</v>
      </c>
      <c r="M6" s="131">
        <v>60202</v>
      </c>
      <c r="N6" s="127">
        <f t="shared" si="1"/>
        <v>0.55000000000000004</v>
      </c>
      <c r="O6" s="132">
        <v>1008997</v>
      </c>
      <c r="P6" s="126">
        <f t="shared" ref="P6:P70" si="3">O6-U6</f>
        <v>504498</v>
      </c>
      <c r="Q6" s="129">
        <v>65</v>
      </c>
      <c r="R6" s="127">
        <f t="shared" si="2"/>
        <v>0.1</v>
      </c>
      <c r="S6" s="132">
        <v>504499</v>
      </c>
      <c r="T6" s="128">
        <v>0</v>
      </c>
      <c r="U6" s="128">
        <v>504499</v>
      </c>
    </row>
    <row r="7" spans="1:21" s="7" customFormat="1" ht="16.95" customHeight="1" x14ac:dyDescent="0.3">
      <c r="A7" s="133">
        <f t="shared" si="0"/>
        <v>156.5</v>
      </c>
      <c r="B7" s="92">
        <v>16.5</v>
      </c>
      <c r="C7" s="133">
        <v>140</v>
      </c>
      <c r="D7" s="134" t="s">
        <v>48</v>
      </c>
      <c r="E7" s="92" t="s">
        <v>322</v>
      </c>
      <c r="F7" s="92" t="s">
        <v>308</v>
      </c>
      <c r="G7" s="92" t="s">
        <v>314</v>
      </c>
      <c r="H7" s="129" t="s">
        <v>12</v>
      </c>
      <c r="I7" s="129" t="s">
        <v>291</v>
      </c>
      <c r="J7" s="92" t="s">
        <v>20</v>
      </c>
      <c r="K7" s="129" t="s">
        <v>13</v>
      </c>
      <c r="L7" s="130">
        <v>4232</v>
      </c>
      <c r="M7" s="131">
        <v>59574</v>
      </c>
      <c r="N7" s="127">
        <f t="shared" si="1"/>
        <v>0.55000000000000004</v>
      </c>
      <c r="O7" s="132">
        <v>972998</v>
      </c>
      <c r="P7" s="126">
        <f t="shared" si="3"/>
        <v>486499</v>
      </c>
      <c r="Q7" s="129">
        <v>110</v>
      </c>
      <c r="R7" s="127">
        <f t="shared" si="2"/>
        <v>0.3</v>
      </c>
      <c r="S7" s="132">
        <v>486499</v>
      </c>
      <c r="T7" s="128">
        <v>0</v>
      </c>
      <c r="U7" s="128">
        <v>486499</v>
      </c>
    </row>
    <row r="8" spans="1:21" s="121" customFormat="1" ht="16.95" customHeight="1" x14ac:dyDescent="0.3">
      <c r="A8" s="133">
        <f t="shared" si="0"/>
        <v>111.5</v>
      </c>
      <c r="B8" s="92">
        <v>4.5</v>
      </c>
      <c r="C8" s="133">
        <v>107</v>
      </c>
      <c r="D8" s="134" t="s">
        <v>46</v>
      </c>
      <c r="E8" s="92" t="s">
        <v>129</v>
      </c>
      <c r="F8" s="92" t="s">
        <v>306</v>
      </c>
      <c r="G8" s="92" t="s">
        <v>305</v>
      </c>
      <c r="H8" s="129" t="s">
        <v>12</v>
      </c>
      <c r="I8" s="129" t="s">
        <v>97</v>
      </c>
      <c r="J8" s="92" t="s">
        <v>18</v>
      </c>
      <c r="K8" s="129" t="s">
        <v>13</v>
      </c>
      <c r="L8" s="130">
        <v>9320</v>
      </c>
      <c r="M8" s="131">
        <v>77002</v>
      </c>
      <c r="N8" s="127">
        <f t="shared" si="1"/>
        <v>0.55000000000000004</v>
      </c>
      <c r="O8" s="132">
        <v>3043950</v>
      </c>
      <c r="P8" s="126">
        <f t="shared" si="3"/>
        <v>3043950</v>
      </c>
      <c r="Q8" s="129">
        <v>30</v>
      </c>
      <c r="R8" s="127">
        <f t="shared" si="2"/>
        <v>0</v>
      </c>
      <c r="S8" s="132">
        <v>0</v>
      </c>
      <c r="T8" s="128">
        <v>0</v>
      </c>
      <c r="U8" s="128">
        <v>0</v>
      </c>
    </row>
    <row r="9" spans="1:21" s="7" customFormat="1" ht="16.95" customHeight="1" x14ac:dyDescent="0.3">
      <c r="A9" s="133">
        <f t="shared" si="0"/>
        <v>100.5</v>
      </c>
      <c r="B9" s="92">
        <v>34.5</v>
      </c>
      <c r="C9" s="133">
        <v>66</v>
      </c>
      <c r="D9" s="134" t="s">
        <v>46</v>
      </c>
      <c r="E9" s="92" t="s">
        <v>323</v>
      </c>
      <c r="F9" s="92" t="s">
        <v>235</v>
      </c>
      <c r="G9" s="92" t="s">
        <v>236</v>
      </c>
      <c r="H9" s="129" t="s">
        <v>12</v>
      </c>
      <c r="I9" s="129" t="s">
        <v>295</v>
      </c>
      <c r="J9" s="92" t="s">
        <v>309</v>
      </c>
      <c r="K9" s="129" t="s">
        <v>13</v>
      </c>
      <c r="L9" s="130">
        <v>940</v>
      </c>
      <c r="M9" s="131">
        <v>47986</v>
      </c>
      <c r="N9" s="127">
        <f t="shared" si="1"/>
        <v>0.33</v>
      </c>
      <c r="O9" s="132">
        <v>2804821</v>
      </c>
      <c r="P9" s="126">
        <f t="shared" si="3"/>
        <v>1204821</v>
      </c>
      <c r="Q9" s="129">
        <v>230</v>
      </c>
      <c r="R9" s="127">
        <f t="shared" si="2"/>
        <v>0.6</v>
      </c>
      <c r="S9" s="132">
        <v>0</v>
      </c>
      <c r="T9" s="128">
        <v>1600000</v>
      </c>
      <c r="U9" s="128">
        <v>1600000</v>
      </c>
    </row>
    <row r="10" spans="1:21" s="7" customFormat="1" ht="16.95" customHeight="1" x14ac:dyDescent="0.3">
      <c r="A10" s="133">
        <f t="shared" si="0"/>
        <v>91.5</v>
      </c>
      <c r="B10" s="92">
        <v>31.5</v>
      </c>
      <c r="C10" s="133">
        <v>60</v>
      </c>
      <c r="D10" s="134" t="s">
        <v>46</v>
      </c>
      <c r="E10" s="92" t="s">
        <v>164</v>
      </c>
      <c r="F10" s="92" t="s">
        <v>165</v>
      </c>
      <c r="G10" s="92" t="s">
        <v>166</v>
      </c>
      <c r="H10" s="129" t="s">
        <v>16</v>
      </c>
      <c r="I10" s="129" t="s">
        <v>292</v>
      </c>
      <c r="J10" s="92" t="s">
        <v>52</v>
      </c>
      <c r="K10" s="129" t="s">
        <v>17</v>
      </c>
      <c r="L10" s="130">
        <v>719</v>
      </c>
      <c r="M10" s="131">
        <v>47788</v>
      </c>
      <c r="N10" s="127">
        <f t="shared" si="1"/>
        <v>0.33</v>
      </c>
      <c r="O10" s="132">
        <v>793000</v>
      </c>
      <c r="P10" s="126">
        <f t="shared" si="3"/>
        <v>317200</v>
      </c>
      <c r="Q10" s="129">
        <v>210</v>
      </c>
      <c r="R10" s="127">
        <f t="shared" si="2"/>
        <v>0.6</v>
      </c>
      <c r="S10" s="132">
        <v>0</v>
      </c>
      <c r="T10" s="128">
        <v>475800</v>
      </c>
      <c r="U10" s="128">
        <v>475800</v>
      </c>
    </row>
    <row r="11" spans="1:21" s="7" customFormat="1" ht="16.95" customHeight="1" x14ac:dyDescent="0.3">
      <c r="A11" s="133">
        <f t="shared" si="0"/>
        <v>90.75</v>
      </c>
      <c r="B11" s="92">
        <v>27.75</v>
      </c>
      <c r="C11" s="133">
        <v>63</v>
      </c>
      <c r="D11" s="134" t="s">
        <v>46</v>
      </c>
      <c r="E11" s="92" t="s">
        <v>324</v>
      </c>
      <c r="F11" s="92" t="s">
        <v>178</v>
      </c>
      <c r="G11" s="92" t="s">
        <v>179</v>
      </c>
      <c r="H11" s="129" t="s">
        <v>21</v>
      </c>
      <c r="I11" s="129" t="s">
        <v>98</v>
      </c>
      <c r="J11" s="92" t="s">
        <v>307</v>
      </c>
      <c r="K11" s="129" t="s">
        <v>47</v>
      </c>
      <c r="L11" s="130">
        <v>1132</v>
      </c>
      <c r="M11" s="131">
        <v>50250</v>
      </c>
      <c r="N11" s="127">
        <f t="shared" si="1"/>
        <v>0.33</v>
      </c>
      <c r="O11" s="132">
        <v>3373175</v>
      </c>
      <c r="P11" s="126">
        <f t="shared" si="3"/>
        <v>1773175</v>
      </c>
      <c r="Q11" s="129">
        <v>185</v>
      </c>
      <c r="R11" s="127">
        <f t="shared" si="2"/>
        <v>0.55000000000000004</v>
      </c>
      <c r="S11" s="132">
        <v>0</v>
      </c>
      <c r="T11" s="128">
        <v>1600000</v>
      </c>
      <c r="U11" s="128">
        <v>1600000</v>
      </c>
    </row>
    <row r="12" spans="1:21" s="7" customFormat="1" ht="16.95" customHeight="1" x14ac:dyDescent="0.3">
      <c r="A12" s="133">
        <f t="shared" si="0"/>
        <v>87.75</v>
      </c>
      <c r="B12" s="92">
        <v>15.75</v>
      </c>
      <c r="C12" s="133">
        <v>72</v>
      </c>
      <c r="D12" s="134" t="s">
        <v>46</v>
      </c>
      <c r="E12" s="92" t="s">
        <v>156</v>
      </c>
      <c r="F12" s="92" t="s">
        <v>157</v>
      </c>
      <c r="G12" s="92" t="s">
        <v>158</v>
      </c>
      <c r="H12" s="129" t="s">
        <v>15</v>
      </c>
      <c r="I12" s="129" t="s">
        <v>91</v>
      </c>
      <c r="J12" s="92" t="s">
        <v>20</v>
      </c>
      <c r="K12" s="129" t="s">
        <v>34</v>
      </c>
      <c r="L12" s="130">
        <v>2239</v>
      </c>
      <c r="M12" s="131">
        <v>66950</v>
      </c>
      <c r="N12" s="127">
        <f t="shared" si="1"/>
        <v>0.55000000000000004</v>
      </c>
      <c r="O12" s="132">
        <v>700300</v>
      </c>
      <c r="P12" s="126">
        <f t="shared" si="3"/>
        <v>525225</v>
      </c>
      <c r="Q12" s="129">
        <v>105</v>
      </c>
      <c r="R12" s="127">
        <f t="shared" si="2"/>
        <v>0.25</v>
      </c>
      <c r="S12" s="132">
        <v>0</v>
      </c>
      <c r="T12" s="128">
        <v>175075</v>
      </c>
      <c r="U12" s="128">
        <v>175075</v>
      </c>
    </row>
    <row r="13" spans="1:21" s="7" customFormat="1" ht="16.95" customHeight="1" x14ac:dyDescent="0.3">
      <c r="A13" s="133">
        <f t="shared" si="0"/>
        <v>86.25</v>
      </c>
      <c r="B13" s="92">
        <v>29.25</v>
      </c>
      <c r="C13" s="133">
        <v>57</v>
      </c>
      <c r="D13" s="134" t="s">
        <v>46</v>
      </c>
      <c r="E13" s="92" t="s">
        <v>325</v>
      </c>
      <c r="F13" s="92" t="s">
        <v>225</v>
      </c>
      <c r="G13" s="92" t="s">
        <v>226</v>
      </c>
      <c r="H13" s="129" t="s">
        <v>19</v>
      </c>
      <c r="I13" s="129" t="s">
        <v>43</v>
      </c>
      <c r="J13" s="92" t="s">
        <v>20</v>
      </c>
      <c r="K13" s="129" t="s">
        <v>33</v>
      </c>
      <c r="L13" s="130">
        <v>575722</v>
      </c>
      <c r="M13" s="131">
        <v>49733</v>
      </c>
      <c r="N13" s="127">
        <f t="shared" si="1"/>
        <v>0.55000000000000004</v>
      </c>
      <c r="O13" s="132">
        <v>8015662</v>
      </c>
      <c r="P13" s="126">
        <f t="shared" si="3"/>
        <v>6415662</v>
      </c>
      <c r="Q13" s="129">
        <v>195</v>
      </c>
      <c r="R13" s="127">
        <f t="shared" si="2"/>
        <v>0.55000000000000004</v>
      </c>
      <c r="S13" s="132">
        <v>0</v>
      </c>
      <c r="T13" s="128">
        <v>1600000</v>
      </c>
      <c r="U13" s="128">
        <v>1600000</v>
      </c>
    </row>
    <row r="14" spans="1:21" s="7" customFormat="1" ht="16.95" customHeight="1" x14ac:dyDescent="0.3">
      <c r="A14" s="133">
        <f t="shared" si="0"/>
        <v>85.5</v>
      </c>
      <c r="B14" s="92">
        <v>31.5</v>
      </c>
      <c r="C14" s="133">
        <v>54</v>
      </c>
      <c r="D14" s="134" t="s">
        <v>46</v>
      </c>
      <c r="E14" s="92" t="s">
        <v>238</v>
      </c>
      <c r="F14" s="92" t="s">
        <v>300</v>
      </c>
      <c r="G14" s="92" t="s">
        <v>339</v>
      </c>
      <c r="H14" s="129" t="s">
        <v>16</v>
      </c>
      <c r="I14" s="129" t="s">
        <v>292</v>
      </c>
      <c r="J14" s="92" t="s">
        <v>307</v>
      </c>
      <c r="K14" s="129" t="s">
        <v>17</v>
      </c>
      <c r="L14" s="130">
        <v>1563</v>
      </c>
      <c r="M14" s="131">
        <v>51667</v>
      </c>
      <c r="N14" s="127">
        <f t="shared" si="1"/>
        <v>0.33</v>
      </c>
      <c r="O14" s="132">
        <v>587650</v>
      </c>
      <c r="P14" s="126">
        <f t="shared" si="3"/>
        <v>235060</v>
      </c>
      <c r="Q14" s="129">
        <v>210</v>
      </c>
      <c r="R14" s="127">
        <f t="shared" si="2"/>
        <v>0.6</v>
      </c>
      <c r="S14" s="132">
        <v>0</v>
      </c>
      <c r="T14" s="128">
        <v>352590</v>
      </c>
      <c r="U14" s="128">
        <v>352590</v>
      </c>
    </row>
    <row r="15" spans="1:21" s="7" customFormat="1" ht="16.95" customHeight="1" x14ac:dyDescent="0.3">
      <c r="A15" s="133">
        <f t="shared" si="0"/>
        <v>84.5</v>
      </c>
      <c r="B15" s="92">
        <v>40.5</v>
      </c>
      <c r="C15" s="133">
        <v>44</v>
      </c>
      <c r="D15" s="134" t="s">
        <v>46</v>
      </c>
      <c r="E15" s="92" t="s">
        <v>222</v>
      </c>
      <c r="F15" s="92" t="s">
        <v>223</v>
      </c>
      <c r="G15" s="92" t="s">
        <v>224</v>
      </c>
      <c r="H15" s="129" t="s">
        <v>12</v>
      </c>
      <c r="I15" s="129" t="s">
        <v>294</v>
      </c>
      <c r="J15" s="92" t="s">
        <v>53</v>
      </c>
      <c r="K15" s="129" t="s">
        <v>13</v>
      </c>
      <c r="L15" s="130">
        <v>557</v>
      </c>
      <c r="M15" s="131">
        <v>50000</v>
      </c>
      <c r="N15" s="127">
        <f t="shared" si="1"/>
        <v>0.33</v>
      </c>
      <c r="O15" s="132">
        <v>1097895</v>
      </c>
      <c r="P15" s="126">
        <f t="shared" si="3"/>
        <v>384263.25</v>
      </c>
      <c r="Q15" s="129">
        <v>270</v>
      </c>
      <c r="R15" s="127">
        <f t="shared" si="2"/>
        <v>0.65</v>
      </c>
      <c r="S15" s="132">
        <v>0</v>
      </c>
      <c r="T15" s="128">
        <v>713631.75</v>
      </c>
      <c r="U15" s="128">
        <v>713631.75</v>
      </c>
    </row>
    <row r="16" spans="1:21" s="7" customFormat="1" ht="16.95" customHeight="1" x14ac:dyDescent="0.3">
      <c r="A16" s="133">
        <f t="shared" si="0"/>
        <v>84</v>
      </c>
      <c r="B16" s="92">
        <v>6</v>
      </c>
      <c r="C16" s="133">
        <v>78</v>
      </c>
      <c r="D16" s="134" t="s">
        <v>46</v>
      </c>
      <c r="E16" s="92" t="s">
        <v>128</v>
      </c>
      <c r="F16" s="92" t="s">
        <v>62</v>
      </c>
      <c r="G16" s="92" t="s">
        <v>63</v>
      </c>
      <c r="H16" s="129" t="s">
        <v>19</v>
      </c>
      <c r="I16" s="129" t="s">
        <v>105</v>
      </c>
      <c r="J16" s="92" t="s">
        <v>36</v>
      </c>
      <c r="K16" s="129" t="s">
        <v>33</v>
      </c>
      <c r="L16" s="130">
        <v>10286</v>
      </c>
      <c r="M16" s="131">
        <v>72958</v>
      </c>
      <c r="N16" s="127">
        <f t="shared" si="1"/>
        <v>0.55000000000000004</v>
      </c>
      <c r="O16" s="132">
        <v>1223853</v>
      </c>
      <c r="P16" s="126">
        <f t="shared" si="3"/>
        <v>1223853</v>
      </c>
      <c r="Q16" s="129">
        <v>40</v>
      </c>
      <c r="R16" s="127">
        <f t="shared" si="2"/>
        <v>0</v>
      </c>
      <c r="S16" s="132">
        <v>0</v>
      </c>
      <c r="T16" s="128">
        <v>0</v>
      </c>
      <c r="U16" s="128">
        <v>0</v>
      </c>
    </row>
    <row r="17" spans="1:21" s="7" customFormat="1" ht="16.95" customHeight="1" x14ac:dyDescent="0.3">
      <c r="A17" s="133">
        <f t="shared" si="0"/>
        <v>82.5</v>
      </c>
      <c r="B17" s="92">
        <v>40.5</v>
      </c>
      <c r="C17" s="133">
        <v>42</v>
      </c>
      <c r="D17" s="134" t="s">
        <v>46</v>
      </c>
      <c r="E17" s="92" t="s">
        <v>182</v>
      </c>
      <c r="F17" s="92" t="s">
        <v>183</v>
      </c>
      <c r="G17" s="92" t="s">
        <v>184</v>
      </c>
      <c r="H17" s="129" t="s">
        <v>15</v>
      </c>
      <c r="I17" s="129" t="s">
        <v>116</v>
      </c>
      <c r="J17" s="92" t="s">
        <v>50</v>
      </c>
      <c r="K17" s="129" t="s">
        <v>34</v>
      </c>
      <c r="L17" s="130">
        <v>221</v>
      </c>
      <c r="M17" s="131">
        <v>37500</v>
      </c>
      <c r="N17" s="127">
        <f t="shared" si="1"/>
        <v>0.33</v>
      </c>
      <c r="O17" s="132">
        <v>2365275</v>
      </c>
      <c r="P17" s="126">
        <f t="shared" si="3"/>
        <v>827846.25</v>
      </c>
      <c r="Q17" s="129">
        <v>270</v>
      </c>
      <c r="R17" s="127">
        <f t="shared" si="2"/>
        <v>0.65</v>
      </c>
      <c r="S17" s="132">
        <v>0</v>
      </c>
      <c r="T17" s="128">
        <v>1537428.75</v>
      </c>
      <c r="U17" s="128">
        <v>1537428.75</v>
      </c>
    </row>
    <row r="18" spans="1:21" s="7" customFormat="1" ht="16.95" customHeight="1" x14ac:dyDescent="0.3">
      <c r="A18" s="133">
        <f t="shared" si="0"/>
        <v>82.5</v>
      </c>
      <c r="B18" s="92">
        <v>13.5</v>
      </c>
      <c r="C18" s="133">
        <v>69</v>
      </c>
      <c r="D18" s="134" t="s">
        <v>46</v>
      </c>
      <c r="E18" s="92" t="s">
        <v>83</v>
      </c>
      <c r="F18" s="92" t="s">
        <v>276</v>
      </c>
      <c r="G18" s="92" t="s">
        <v>277</v>
      </c>
      <c r="H18" s="129" t="s">
        <v>16</v>
      </c>
      <c r="I18" s="129" t="s">
        <v>40</v>
      </c>
      <c r="J18" s="92" t="s">
        <v>35</v>
      </c>
      <c r="K18" s="129" t="s">
        <v>17</v>
      </c>
      <c r="L18" s="130">
        <v>11150</v>
      </c>
      <c r="M18" s="131">
        <v>56236</v>
      </c>
      <c r="N18" s="127">
        <f t="shared" si="1"/>
        <v>0.55000000000000004</v>
      </c>
      <c r="O18" s="132">
        <v>536780</v>
      </c>
      <c r="P18" s="126">
        <f t="shared" si="3"/>
        <v>429424</v>
      </c>
      <c r="Q18" s="129">
        <v>90</v>
      </c>
      <c r="R18" s="127">
        <f t="shared" si="2"/>
        <v>0.2</v>
      </c>
      <c r="S18" s="132">
        <v>0</v>
      </c>
      <c r="T18" s="128">
        <v>107356</v>
      </c>
      <c r="U18" s="128">
        <v>107356</v>
      </c>
    </row>
    <row r="19" spans="1:21" s="7" customFormat="1" ht="16.95" customHeight="1" x14ac:dyDescent="0.3">
      <c r="A19" s="133">
        <f t="shared" si="0"/>
        <v>81.5</v>
      </c>
      <c r="B19" s="92">
        <v>22.5</v>
      </c>
      <c r="C19" s="133">
        <v>59</v>
      </c>
      <c r="D19" s="134" t="s">
        <v>48</v>
      </c>
      <c r="E19" s="92" t="s">
        <v>327</v>
      </c>
      <c r="F19" s="92" t="s">
        <v>218</v>
      </c>
      <c r="G19" s="92" t="s">
        <v>219</v>
      </c>
      <c r="H19" s="129" t="s">
        <v>21</v>
      </c>
      <c r="I19" s="129" t="s">
        <v>110</v>
      </c>
      <c r="J19" s="92" t="s">
        <v>54</v>
      </c>
      <c r="K19" s="129" t="s">
        <v>47</v>
      </c>
      <c r="L19" s="130">
        <v>4377</v>
      </c>
      <c r="M19" s="131">
        <v>54107</v>
      </c>
      <c r="N19" s="127">
        <f t="shared" si="1"/>
        <v>0.33</v>
      </c>
      <c r="O19" s="132">
        <v>2000000</v>
      </c>
      <c r="P19" s="126">
        <f t="shared" si="3"/>
        <v>1000000</v>
      </c>
      <c r="Q19" s="129">
        <v>150</v>
      </c>
      <c r="R19" s="127">
        <f t="shared" si="2"/>
        <v>0.4</v>
      </c>
      <c r="S19" s="132">
        <v>1000000</v>
      </c>
      <c r="T19" s="128">
        <v>0</v>
      </c>
      <c r="U19" s="128">
        <v>1000000</v>
      </c>
    </row>
    <row r="20" spans="1:21" s="7" customFormat="1" ht="16.95" customHeight="1" x14ac:dyDescent="0.3">
      <c r="A20" s="133">
        <f t="shared" si="0"/>
        <v>80.5</v>
      </c>
      <c r="B20" s="92">
        <v>28.5</v>
      </c>
      <c r="C20" s="133">
        <v>52</v>
      </c>
      <c r="D20" s="134" t="s">
        <v>46</v>
      </c>
      <c r="E20" s="92" t="s">
        <v>326</v>
      </c>
      <c r="F20" s="92" t="s">
        <v>141</v>
      </c>
      <c r="G20" s="92" t="s">
        <v>142</v>
      </c>
      <c r="H20" s="129" t="s">
        <v>21</v>
      </c>
      <c r="I20" s="129" t="s">
        <v>93</v>
      </c>
      <c r="J20" s="92" t="s">
        <v>51</v>
      </c>
      <c r="K20" s="129" t="s">
        <v>47</v>
      </c>
      <c r="L20" s="130">
        <v>7769</v>
      </c>
      <c r="M20" s="131">
        <v>47239</v>
      </c>
      <c r="N20" s="127">
        <f t="shared" si="1"/>
        <v>0.33</v>
      </c>
      <c r="O20" s="132">
        <v>1472700</v>
      </c>
      <c r="P20" s="126">
        <f t="shared" si="3"/>
        <v>662714.99999999988</v>
      </c>
      <c r="Q20" s="129">
        <v>190</v>
      </c>
      <c r="R20" s="127">
        <f t="shared" si="2"/>
        <v>0.55000000000000004</v>
      </c>
      <c r="S20" s="132">
        <v>0</v>
      </c>
      <c r="T20" s="128">
        <v>809985.00000000012</v>
      </c>
      <c r="U20" s="128">
        <v>809985.00000000012</v>
      </c>
    </row>
    <row r="21" spans="1:21" s="7" customFormat="1" ht="16.95" customHeight="1" x14ac:dyDescent="0.3">
      <c r="A21" s="133">
        <f t="shared" si="0"/>
        <v>78.5</v>
      </c>
      <c r="B21" s="92">
        <v>31.5</v>
      </c>
      <c r="C21" s="133">
        <v>47</v>
      </c>
      <c r="D21" s="134" t="s">
        <v>46</v>
      </c>
      <c r="E21" s="92" t="s">
        <v>147</v>
      </c>
      <c r="F21" s="92" t="s">
        <v>148</v>
      </c>
      <c r="G21" s="92" t="s">
        <v>149</v>
      </c>
      <c r="H21" s="129" t="s">
        <v>21</v>
      </c>
      <c r="I21" s="129" t="s">
        <v>103</v>
      </c>
      <c r="J21" s="92" t="s">
        <v>58</v>
      </c>
      <c r="K21" s="129" t="s">
        <v>47</v>
      </c>
      <c r="L21" s="130">
        <v>3661</v>
      </c>
      <c r="M21" s="131">
        <v>47297</v>
      </c>
      <c r="N21" s="127">
        <f t="shared" si="1"/>
        <v>0.33</v>
      </c>
      <c r="O21" s="132">
        <v>1134302</v>
      </c>
      <c r="P21" s="126">
        <f t="shared" si="3"/>
        <v>453720.80000000005</v>
      </c>
      <c r="Q21" s="129">
        <v>210</v>
      </c>
      <c r="R21" s="127">
        <f t="shared" si="2"/>
        <v>0.6</v>
      </c>
      <c r="S21" s="132">
        <v>0</v>
      </c>
      <c r="T21" s="128">
        <v>680581.2</v>
      </c>
      <c r="U21" s="128">
        <v>680581.2</v>
      </c>
    </row>
    <row r="22" spans="1:21" s="7" customFormat="1" ht="16.95" customHeight="1" x14ac:dyDescent="0.3">
      <c r="A22" s="133">
        <f t="shared" si="0"/>
        <v>75.75</v>
      </c>
      <c r="B22" s="92">
        <v>42.75</v>
      </c>
      <c r="C22" s="133">
        <v>33</v>
      </c>
      <c r="D22" s="134" t="s">
        <v>46</v>
      </c>
      <c r="E22" s="92" t="s">
        <v>251</v>
      </c>
      <c r="F22" s="92" t="s">
        <v>252</v>
      </c>
      <c r="G22" s="92" t="s">
        <v>253</v>
      </c>
      <c r="H22" s="129" t="s">
        <v>15</v>
      </c>
      <c r="I22" s="129" t="s">
        <v>102</v>
      </c>
      <c r="J22" s="92" t="s">
        <v>50</v>
      </c>
      <c r="K22" s="129" t="s">
        <v>34</v>
      </c>
      <c r="L22" s="130">
        <v>194</v>
      </c>
      <c r="M22" s="131">
        <v>45250</v>
      </c>
      <c r="N22" s="127">
        <f t="shared" si="1"/>
        <v>0.33</v>
      </c>
      <c r="O22" s="132">
        <v>557130</v>
      </c>
      <c r="P22" s="126">
        <f t="shared" si="3"/>
        <v>194995.5</v>
      </c>
      <c r="Q22" s="129">
        <v>285</v>
      </c>
      <c r="R22" s="127">
        <f t="shared" si="2"/>
        <v>0.65</v>
      </c>
      <c r="S22" s="132">
        <v>0</v>
      </c>
      <c r="T22" s="128">
        <v>362134.5</v>
      </c>
      <c r="U22" s="128">
        <v>362134.5</v>
      </c>
    </row>
    <row r="23" spans="1:21" s="7" customFormat="1" ht="16.95" customHeight="1" x14ac:dyDescent="0.3">
      <c r="A23" s="133">
        <f t="shared" si="0"/>
        <v>73.75</v>
      </c>
      <c r="B23" s="92">
        <v>27.75</v>
      </c>
      <c r="C23" s="133">
        <v>46</v>
      </c>
      <c r="D23" s="134" t="s">
        <v>46</v>
      </c>
      <c r="E23" s="92" t="s">
        <v>328</v>
      </c>
      <c r="F23" s="92" t="s">
        <v>266</v>
      </c>
      <c r="G23" s="92" t="s">
        <v>267</v>
      </c>
      <c r="H23" s="129" t="s">
        <v>21</v>
      </c>
      <c r="I23" s="129" t="s">
        <v>117</v>
      </c>
      <c r="J23" s="92" t="s">
        <v>22</v>
      </c>
      <c r="K23" s="129" t="s">
        <v>47</v>
      </c>
      <c r="L23" s="130">
        <v>8158</v>
      </c>
      <c r="M23" s="131">
        <v>47730</v>
      </c>
      <c r="N23" s="127">
        <f t="shared" si="1"/>
        <v>0.33</v>
      </c>
      <c r="O23" s="132">
        <v>3798271</v>
      </c>
      <c r="P23" s="126">
        <f t="shared" si="3"/>
        <v>2198271</v>
      </c>
      <c r="Q23" s="129">
        <v>185</v>
      </c>
      <c r="R23" s="127">
        <f t="shared" si="2"/>
        <v>0.55000000000000004</v>
      </c>
      <c r="S23" s="132">
        <v>0</v>
      </c>
      <c r="T23" s="128">
        <v>1600000</v>
      </c>
      <c r="U23" s="128">
        <v>1600000</v>
      </c>
    </row>
    <row r="24" spans="1:21" s="7" customFormat="1" ht="16.95" customHeight="1" x14ac:dyDescent="0.3">
      <c r="A24" s="133">
        <f t="shared" si="0"/>
        <v>73.5</v>
      </c>
      <c r="B24" s="92">
        <v>28.5</v>
      </c>
      <c r="C24" s="133">
        <v>45</v>
      </c>
      <c r="D24" s="134" t="s">
        <v>46</v>
      </c>
      <c r="E24" s="92" t="s">
        <v>326</v>
      </c>
      <c r="F24" s="92" t="s">
        <v>143</v>
      </c>
      <c r="G24" s="92" t="s">
        <v>144</v>
      </c>
      <c r="H24" s="129" t="s">
        <v>21</v>
      </c>
      <c r="I24" s="129" t="s">
        <v>93</v>
      </c>
      <c r="J24" s="92" t="s">
        <v>51</v>
      </c>
      <c r="K24" s="129" t="s">
        <v>47</v>
      </c>
      <c r="L24" s="130">
        <v>7769</v>
      </c>
      <c r="M24" s="131">
        <v>47239</v>
      </c>
      <c r="N24" s="127">
        <f t="shared" si="1"/>
        <v>0.33</v>
      </c>
      <c r="O24" s="132">
        <v>996912</v>
      </c>
      <c r="P24" s="126">
        <f t="shared" si="3"/>
        <v>448610.39999999991</v>
      </c>
      <c r="Q24" s="129">
        <v>190</v>
      </c>
      <c r="R24" s="127">
        <f t="shared" si="2"/>
        <v>0.55000000000000004</v>
      </c>
      <c r="S24" s="132">
        <v>0</v>
      </c>
      <c r="T24" s="128">
        <v>548301.60000000009</v>
      </c>
      <c r="U24" s="128">
        <v>548301.60000000009</v>
      </c>
    </row>
    <row r="25" spans="1:21" s="120" customFormat="1" ht="16.95" customHeight="1" x14ac:dyDescent="0.3">
      <c r="A25" s="133">
        <f t="shared" si="0"/>
        <v>73.5</v>
      </c>
      <c r="B25" s="92">
        <v>25.5</v>
      </c>
      <c r="C25" s="133">
        <v>48</v>
      </c>
      <c r="D25" s="134" t="s">
        <v>46</v>
      </c>
      <c r="E25" s="92" t="s">
        <v>74</v>
      </c>
      <c r="F25" s="92" t="s">
        <v>75</v>
      </c>
      <c r="G25" s="92" t="s">
        <v>76</v>
      </c>
      <c r="H25" s="129" t="s">
        <v>12</v>
      </c>
      <c r="I25" s="129" t="s">
        <v>104</v>
      </c>
      <c r="J25" s="92" t="s">
        <v>307</v>
      </c>
      <c r="K25" s="129" t="s">
        <v>13</v>
      </c>
      <c r="L25" s="130">
        <v>567</v>
      </c>
      <c r="M25" s="131">
        <v>63125</v>
      </c>
      <c r="N25" s="127">
        <f t="shared" si="1"/>
        <v>0.55000000000000004</v>
      </c>
      <c r="O25" s="132">
        <v>1258078</v>
      </c>
      <c r="P25" s="126">
        <f t="shared" si="3"/>
        <v>629039</v>
      </c>
      <c r="Q25" s="129">
        <v>170</v>
      </c>
      <c r="R25" s="127">
        <f t="shared" si="2"/>
        <v>0.5</v>
      </c>
      <c r="S25" s="132">
        <v>0</v>
      </c>
      <c r="T25" s="128">
        <v>629039</v>
      </c>
      <c r="U25" s="128">
        <v>629039</v>
      </c>
    </row>
    <row r="26" spans="1:21" s="7" customFormat="1" ht="16.95" customHeight="1" x14ac:dyDescent="0.3">
      <c r="A26" s="133">
        <f t="shared" si="0"/>
        <v>72</v>
      </c>
      <c r="B26" s="92">
        <v>24</v>
      </c>
      <c r="C26" s="133">
        <v>48</v>
      </c>
      <c r="D26" s="134" t="s">
        <v>46</v>
      </c>
      <c r="E26" s="92" t="s">
        <v>205</v>
      </c>
      <c r="F26" s="92" t="s">
        <v>208</v>
      </c>
      <c r="G26" s="92" t="s">
        <v>209</v>
      </c>
      <c r="H26" s="129" t="s">
        <v>21</v>
      </c>
      <c r="I26" s="129" t="s">
        <v>98</v>
      </c>
      <c r="J26" s="92" t="s">
        <v>25</v>
      </c>
      <c r="K26" s="129" t="s">
        <v>47</v>
      </c>
      <c r="L26" s="130">
        <v>1078</v>
      </c>
      <c r="M26" s="131">
        <v>64250</v>
      </c>
      <c r="N26" s="127">
        <f t="shared" si="1"/>
        <v>0.55000000000000004</v>
      </c>
      <c r="O26" s="132">
        <v>1251468</v>
      </c>
      <c r="P26" s="126">
        <f t="shared" si="3"/>
        <v>688307.4</v>
      </c>
      <c r="Q26" s="129">
        <v>160</v>
      </c>
      <c r="R26" s="127">
        <f t="shared" si="2"/>
        <v>0.45</v>
      </c>
      <c r="S26" s="132">
        <v>0</v>
      </c>
      <c r="T26" s="128">
        <v>563160.6</v>
      </c>
      <c r="U26" s="128">
        <v>563160.6</v>
      </c>
    </row>
    <row r="27" spans="1:21" s="7" customFormat="1" ht="16.95" customHeight="1" x14ac:dyDescent="0.3">
      <c r="A27" s="133">
        <f t="shared" si="0"/>
        <v>71.25</v>
      </c>
      <c r="B27" s="92">
        <v>29.25</v>
      </c>
      <c r="C27" s="133">
        <v>42</v>
      </c>
      <c r="D27" s="134" t="s">
        <v>46</v>
      </c>
      <c r="E27" s="92" t="s">
        <v>268</v>
      </c>
      <c r="F27" s="92" t="s">
        <v>269</v>
      </c>
      <c r="G27" s="92" t="s">
        <v>270</v>
      </c>
      <c r="H27" s="129" t="s">
        <v>15</v>
      </c>
      <c r="I27" s="129" t="s">
        <v>116</v>
      </c>
      <c r="J27" s="92" t="s">
        <v>36</v>
      </c>
      <c r="K27" s="129" t="s">
        <v>34</v>
      </c>
      <c r="L27" s="130">
        <v>1175</v>
      </c>
      <c r="M27" s="131">
        <v>60179</v>
      </c>
      <c r="N27" s="127">
        <f t="shared" si="1"/>
        <v>0.55000000000000004</v>
      </c>
      <c r="O27" s="132">
        <v>1512110</v>
      </c>
      <c r="P27" s="126">
        <f t="shared" si="3"/>
        <v>680449.49999999988</v>
      </c>
      <c r="Q27" s="129">
        <v>195</v>
      </c>
      <c r="R27" s="127">
        <f t="shared" si="2"/>
        <v>0.55000000000000004</v>
      </c>
      <c r="S27" s="132">
        <v>0</v>
      </c>
      <c r="T27" s="128">
        <v>831660.50000000012</v>
      </c>
      <c r="U27" s="128">
        <v>831660.50000000012</v>
      </c>
    </row>
    <row r="28" spans="1:21" s="7" customFormat="1" ht="16.95" customHeight="1" x14ac:dyDescent="0.3">
      <c r="A28" s="133">
        <f t="shared" si="0"/>
        <v>70.5</v>
      </c>
      <c r="B28" s="92">
        <v>13.5</v>
      </c>
      <c r="C28" s="133">
        <v>57</v>
      </c>
      <c r="D28" s="134" t="s">
        <v>46</v>
      </c>
      <c r="E28" s="92" t="s">
        <v>329</v>
      </c>
      <c r="F28" s="92" t="s">
        <v>78</v>
      </c>
      <c r="G28" s="92" t="s">
        <v>79</v>
      </c>
      <c r="H28" s="129" t="s">
        <v>16</v>
      </c>
      <c r="I28" s="129" t="s">
        <v>42</v>
      </c>
      <c r="J28" s="92" t="s">
        <v>53</v>
      </c>
      <c r="K28" s="129" t="s">
        <v>17</v>
      </c>
      <c r="L28" s="130">
        <v>4040</v>
      </c>
      <c r="M28" s="131">
        <v>65906</v>
      </c>
      <c r="N28" s="127">
        <f t="shared" si="1"/>
        <v>0.55000000000000004</v>
      </c>
      <c r="O28" s="132">
        <v>16000000</v>
      </c>
      <c r="P28" s="126">
        <f t="shared" si="3"/>
        <v>14400000</v>
      </c>
      <c r="Q28" s="129">
        <v>90</v>
      </c>
      <c r="R28" s="127">
        <f t="shared" si="2"/>
        <v>0.2</v>
      </c>
      <c r="S28" s="132">
        <v>0</v>
      </c>
      <c r="T28" s="128">
        <v>1600000</v>
      </c>
      <c r="U28" s="128">
        <v>1600000</v>
      </c>
    </row>
    <row r="29" spans="1:21" s="7" customFormat="1" ht="16.95" customHeight="1" x14ac:dyDescent="0.3">
      <c r="A29" s="133">
        <f t="shared" si="0"/>
        <v>69.5</v>
      </c>
      <c r="B29" s="92">
        <v>28.5</v>
      </c>
      <c r="C29" s="133">
        <v>41</v>
      </c>
      <c r="D29" s="134" t="s">
        <v>46</v>
      </c>
      <c r="E29" s="92" t="s">
        <v>326</v>
      </c>
      <c r="F29" s="92" t="s">
        <v>145</v>
      </c>
      <c r="G29" s="92" t="s">
        <v>146</v>
      </c>
      <c r="H29" s="129" t="s">
        <v>21</v>
      </c>
      <c r="I29" s="129" t="s">
        <v>93</v>
      </c>
      <c r="J29" s="92" t="s">
        <v>51</v>
      </c>
      <c r="K29" s="129" t="s">
        <v>47</v>
      </c>
      <c r="L29" s="130">
        <v>7769</v>
      </c>
      <c r="M29" s="131">
        <v>47239</v>
      </c>
      <c r="N29" s="127">
        <f t="shared" si="1"/>
        <v>0.33</v>
      </c>
      <c r="O29" s="132">
        <v>871495</v>
      </c>
      <c r="P29" s="126">
        <f t="shared" si="3"/>
        <v>629782</v>
      </c>
      <c r="Q29" s="129">
        <v>190</v>
      </c>
      <c r="R29" s="127">
        <f t="shared" si="2"/>
        <v>0.55000000000000004</v>
      </c>
      <c r="S29" s="132">
        <v>0</v>
      </c>
      <c r="T29" s="128">
        <v>241713</v>
      </c>
      <c r="U29" s="128">
        <v>241713</v>
      </c>
    </row>
    <row r="30" spans="1:21" s="7" customFormat="1" ht="16.95" customHeight="1" x14ac:dyDescent="0.3">
      <c r="A30" s="133">
        <f t="shared" si="0"/>
        <v>69.5</v>
      </c>
      <c r="B30" s="92">
        <v>25.5</v>
      </c>
      <c r="C30" s="133">
        <v>44</v>
      </c>
      <c r="D30" s="134" t="s">
        <v>46</v>
      </c>
      <c r="E30" s="92" t="s">
        <v>80</v>
      </c>
      <c r="F30" s="92" t="s">
        <v>81</v>
      </c>
      <c r="G30" s="92" t="s">
        <v>82</v>
      </c>
      <c r="H30" s="129" t="s">
        <v>21</v>
      </c>
      <c r="I30" s="129" t="s">
        <v>110</v>
      </c>
      <c r="J30" s="92" t="s">
        <v>50</v>
      </c>
      <c r="K30" s="129" t="s">
        <v>47</v>
      </c>
      <c r="L30" s="130">
        <v>920</v>
      </c>
      <c r="M30" s="131">
        <v>55599</v>
      </c>
      <c r="N30" s="127">
        <f t="shared" si="1"/>
        <v>0.33</v>
      </c>
      <c r="O30" s="132">
        <v>785900</v>
      </c>
      <c r="P30" s="126">
        <f t="shared" si="3"/>
        <v>392950</v>
      </c>
      <c r="Q30" s="129">
        <v>170</v>
      </c>
      <c r="R30" s="127">
        <f t="shared" si="2"/>
        <v>0.5</v>
      </c>
      <c r="S30" s="132">
        <v>0</v>
      </c>
      <c r="T30" s="128">
        <v>392950</v>
      </c>
      <c r="U30" s="128">
        <v>392950</v>
      </c>
    </row>
    <row r="31" spans="1:21" s="7" customFormat="1" ht="16.95" customHeight="1" x14ac:dyDescent="0.3">
      <c r="A31" s="133">
        <f t="shared" si="0"/>
        <v>69.25</v>
      </c>
      <c r="B31" s="92">
        <v>41.25</v>
      </c>
      <c r="C31" s="133">
        <v>28</v>
      </c>
      <c r="D31" s="134" t="s">
        <v>46</v>
      </c>
      <c r="E31" s="92" t="s">
        <v>188</v>
      </c>
      <c r="F31" s="92" t="s">
        <v>189</v>
      </c>
      <c r="G31" s="92" t="s">
        <v>190</v>
      </c>
      <c r="H31" s="129" t="s">
        <v>21</v>
      </c>
      <c r="I31" s="129" t="s">
        <v>112</v>
      </c>
      <c r="J31" s="92" t="s">
        <v>25</v>
      </c>
      <c r="K31" s="129" t="s">
        <v>47</v>
      </c>
      <c r="L31" s="130">
        <v>1537</v>
      </c>
      <c r="M31" s="131">
        <v>38580</v>
      </c>
      <c r="N31" s="127">
        <f t="shared" si="1"/>
        <v>0.33</v>
      </c>
      <c r="O31" s="132">
        <v>1858968</v>
      </c>
      <c r="P31" s="126">
        <f t="shared" si="3"/>
        <v>650638.80000000005</v>
      </c>
      <c r="Q31" s="129">
        <v>275</v>
      </c>
      <c r="R31" s="127">
        <f t="shared" si="2"/>
        <v>0.65</v>
      </c>
      <c r="S31" s="132">
        <v>0</v>
      </c>
      <c r="T31" s="128">
        <v>1208329.2</v>
      </c>
      <c r="U31" s="128">
        <v>1208329.2</v>
      </c>
    </row>
    <row r="32" spans="1:21" s="7" customFormat="1" ht="16.95" customHeight="1" x14ac:dyDescent="0.3">
      <c r="A32" s="133">
        <f t="shared" si="0"/>
        <v>69.25</v>
      </c>
      <c r="B32" s="92">
        <v>20.25</v>
      </c>
      <c r="C32" s="133">
        <v>49</v>
      </c>
      <c r="D32" s="134" t="s">
        <v>46</v>
      </c>
      <c r="E32" s="92" t="s">
        <v>330</v>
      </c>
      <c r="F32" s="92" t="s">
        <v>86</v>
      </c>
      <c r="G32" s="92" t="s">
        <v>87</v>
      </c>
      <c r="H32" s="129" t="s">
        <v>12</v>
      </c>
      <c r="I32" s="129" t="s">
        <v>108</v>
      </c>
      <c r="J32" s="92" t="s">
        <v>25</v>
      </c>
      <c r="K32" s="129" t="s">
        <v>13</v>
      </c>
      <c r="L32" s="130">
        <v>518</v>
      </c>
      <c r="M32" s="131">
        <v>55847</v>
      </c>
      <c r="N32" s="127">
        <f t="shared" si="1"/>
        <v>0.33</v>
      </c>
      <c r="O32" s="132">
        <v>2584748</v>
      </c>
      <c r="P32" s="126">
        <f t="shared" si="3"/>
        <v>1680086.2000000002</v>
      </c>
      <c r="Q32" s="129">
        <v>135</v>
      </c>
      <c r="R32" s="127">
        <f t="shared" si="2"/>
        <v>0.35</v>
      </c>
      <c r="S32" s="132">
        <v>0</v>
      </c>
      <c r="T32" s="128">
        <v>904661.79999999993</v>
      </c>
      <c r="U32" s="128">
        <v>904661.79999999993</v>
      </c>
    </row>
    <row r="33" spans="1:21" s="7" customFormat="1" ht="16.95" customHeight="1" x14ac:dyDescent="0.3">
      <c r="A33" s="133">
        <f t="shared" si="0"/>
        <v>69.25</v>
      </c>
      <c r="B33" s="92">
        <v>20.25</v>
      </c>
      <c r="C33" s="133">
        <v>49</v>
      </c>
      <c r="D33" s="134" t="s">
        <v>46</v>
      </c>
      <c r="E33" s="92" t="s">
        <v>330</v>
      </c>
      <c r="F33" s="92" t="s">
        <v>84</v>
      </c>
      <c r="G33" s="92" t="s">
        <v>85</v>
      </c>
      <c r="H33" s="129" t="s">
        <v>12</v>
      </c>
      <c r="I33" s="129" t="s">
        <v>108</v>
      </c>
      <c r="J33" s="92" t="s">
        <v>25</v>
      </c>
      <c r="K33" s="129" t="s">
        <v>13</v>
      </c>
      <c r="L33" s="130">
        <v>518</v>
      </c>
      <c r="M33" s="131">
        <v>55847</v>
      </c>
      <c r="N33" s="127">
        <f t="shared" si="1"/>
        <v>0.33</v>
      </c>
      <c r="O33" s="132">
        <v>2584748</v>
      </c>
      <c r="P33" s="126">
        <f t="shared" si="3"/>
        <v>1889410</v>
      </c>
      <c r="Q33" s="129">
        <v>135</v>
      </c>
      <c r="R33" s="127">
        <f t="shared" si="2"/>
        <v>0.35</v>
      </c>
      <c r="S33" s="132">
        <v>0</v>
      </c>
      <c r="T33" s="128">
        <v>695338</v>
      </c>
      <c r="U33" s="128">
        <v>695338</v>
      </c>
    </row>
    <row r="34" spans="1:21" s="7" customFormat="1" ht="16.95" customHeight="1" x14ac:dyDescent="0.3">
      <c r="A34" s="133">
        <f t="shared" si="0"/>
        <v>69</v>
      </c>
      <c r="B34" s="92">
        <v>3</v>
      </c>
      <c r="C34" s="133">
        <v>66</v>
      </c>
      <c r="D34" s="134" t="s">
        <v>46</v>
      </c>
      <c r="E34" s="92" t="s">
        <v>240</v>
      </c>
      <c r="F34" s="92" t="s">
        <v>241</v>
      </c>
      <c r="G34" s="92" t="s">
        <v>242</v>
      </c>
      <c r="H34" s="129" t="s">
        <v>15</v>
      </c>
      <c r="I34" s="129" t="s">
        <v>41</v>
      </c>
      <c r="J34" s="92" t="s">
        <v>37</v>
      </c>
      <c r="K34" s="129" t="s">
        <v>34</v>
      </c>
      <c r="L34" s="130">
        <v>11940</v>
      </c>
      <c r="M34" s="131">
        <v>95453</v>
      </c>
      <c r="N34" s="127">
        <f t="shared" si="1"/>
        <v>0.55000000000000004</v>
      </c>
      <c r="O34" s="132">
        <v>2084070</v>
      </c>
      <c r="P34" s="126">
        <f t="shared" si="3"/>
        <v>2084070</v>
      </c>
      <c r="Q34" s="129">
        <v>20</v>
      </c>
      <c r="R34" s="127">
        <f t="shared" si="2"/>
        <v>0</v>
      </c>
      <c r="S34" s="132">
        <v>0</v>
      </c>
      <c r="T34" s="128">
        <v>0</v>
      </c>
      <c r="U34" s="128">
        <v>0</v>
      </c>
    </row>
    <row r="35" spans="1:21" s="7" customFormat="1" ht="16.95" customHeight="1" x14ac:dyDescent="0.3">
      <c r="A35" s="133">
        <f t="shared" si="0"/>
        <v>68.75</v>
      </c>
      <c r="B35" s="92">
        <v>30.75</v>
      </c>
      <c r="C35" s="133">
        <v>38</v>
      </c>
      <c r="D35" s="134" t="s">
        <v>46</v>
      </c>
      <c r="E35" s="92" t="s">
        <v>130</v>
      </c>
      <c r="F35" s="92" t="s">
        <v>131</v>
      </c>
      <c r="G35" s="92" t="s">
        <v>132</v>
      </c>
      <c r="H35" s="129" t="s">
        <v>21</v>
      </c>
      <c r="I35" s="129" t="s">
        <v>94</v>
      </c>
      <c r="J35" s="92" t="s">
        <v>37</v>
      </c>
      <c r="K35" s="129" t="s">
        <v>47</v>
      </c>
      <c r="L35" s="130">
        <v>7977</v>
      </c>
      <c r="M35" s="131">
        <v>45581</v>
      </c>
      <c r="N35" s="127">
        <f t="shared" si="1"/>
        <v>0.33</v>
      </c>
      <c r="O35" s="132">
        <v>747643</v>
      </c>
      <c r="P35" s="126">
        <f t="shared" si="3"/>
        <v>299057.2</v>
      </c>
      <c r="Q35" s="129">
        <v>205</v>
      </c>
      <c r="R35" s="127">
        <f t="shared" si="2"/>
        <v>0.6</v>
      </c>
      <c r="S35" s="132">
        <v>0</v>
      </c>
      <c r="T35" s="128">
        <v>448585.8</v>
      </c>
      <c r="U35" s="128">
        <v>448585.8</v>
      </c>
    </row>
    <row r="36" spans="1:21" s="7" customFormat="1" ht="16.95" customHeight="1" x14ac:dyDescent="0.3">
      <c r="A36" s="133">
        <f t="shared" si="0"/>
        <v>68</v>
      </c>
      <c r="B36" s="92">
        <v>24</v>
      </c>
      <c r="C36" s="133">
        <v>44</v>
      </c>
      <c r="D36" s="134" t="s">
        <v>46</v>
      </c>
      <c r="E36" s="92" t="s">
        <v>205</v>
      </c>
      <c r="F36" s="92" t="s">
        <v>206</v>
      </c>
      <c r="G36" s="92" t="s">
        <v>207</v>
      </c>
      <c r="H36" s="129" t="s">
        <v>21</v>
      </c>
      <c r="I36" s="129" t="s">
        <v>98</v>
      </c>
      <c r="J36" s="92" t="s">
        <v>25</v>
      </c>
      <c r="K36" s="129" t="s">
        <v>47</v>
      </c>
      <c r="L36" s="130">
        <v>1078</v>
      </c>
      <c r="M36" s="131">
        <v>64250</v>
      </c>
      <c r="N36" s="127">
        <f t="shared" si="1"/>
        <v>0.55000000000000004</v>
      </c>
      <c r="O36" s="132">
        <v>1376699</v>
      </c>
      <c r="P36" s="126">
        <f t="shared" si="3"/>
        <v>757184.45</v>
      </c>
      <c r="Q36" s="129">
        <v>160</v>
      </c>
      <c r="R36" s="127">
        <f t="shared" si="2"/>
        <v>0.45</v>
      </c>
      <c r="S36" s="132">
        <v>0</v>
      </c>
      <c r="T36" s="128">
        <v>619514.55000000005</v>
      </c>
      <c r="U36" s="128">
        <v>619514.55000000005</v>
      </c>
    </row>
    <row r="37" spans="1:21" s="7" customFormat="1" ht="16.95" customHeight="1" x14ac:dyDescent="0.3">
      <c r="A37" s="133">
        <f t="shared" ref="A37:A69" si="4">B37+C37</f>
        <v>65</v>
      </c>
      <c r="B37" s="92">
        <v>27</v>
      </c>
      <c r="C37" s="133">
        <v>38</v>
      </c>
      <c r="D37" s="134" t="s">
        <v>46</v>
      </c>
      <c r="E37" s="92" t="s">
        <v>28</v>
      </c>
      <c r="F37" s="92" t="s">
        <v>69</v>
      </c>
      <c r="G37" s="92" t="s">
        <v>70</v>
      </c>
      <c r="H37" s="129" t="s">
        <v>21</v>
      </c>
      <c r="I37" s="129" t="s">
        <v>106</v>
      </c>
      <c r="J37" s="92" t="s">
        <v>54</v>
      </c>
      <c r="K37" s="129" t="s">
        <v>47</v>
      </c>
      <c r="L37" s="130">
        <v>3164</v>
      </c>
      <c r="M37" s="131">
        <v>49973</v>
      </c>
      <c r="N37" s="127">
        <f t="shared" ref="N37:N69" si="5">IF(AND(L37&lt;10000,M37&lt;57967),33%,55%)</f>
        <v>0.33</v>
      </c>
      <c r="O37" s="132">
        <v>439113</v>
      </c>
      <c r="P37" s="126">
        <f t="shared" si="3"/>
        <v>219556.5</v>
      </c>
      <c r="Q37" s="129">
        <v>180</v>
      </c>
      <c r="R37" s="127">
        <f t="shared" ref="R37:R69" si="6">IF(Q37&gt;=250,0.65,IF(Q37&gt;=200,0.6,IF(Q37&gt;=185,0.55,IF(Q37&gt;=170,0.5,IF(Q37&gt;=155,0.45,IF(Q37&gt;=140,0.4,IF(Q37&gt;=125,0.35,IF(Q37&gt;=110,0.3,IF(Q37&gt;=95,0.25,IF(Q37&gt;=80,0.2,IF(Q37&gt;=70,0.15,IF(Q37&gt;=60,0.1,IF(Q37&lt;60,0)))))))))))))</f>
        <v>0.5</v>
      </c>
      <c r="S37" s="132">
        <v>0</v>
      </c>
      <c r="T37" s="128">
        <v>219556.5</v>
      </c>
      <c r="U37" s="128">
        <v>219556.5</v>
      </c>
    </row>
    <row r="38" spans="1:21" s="7" customFormat="1" ht="16.95" customHeight="1" x14ac:dyDescent="0.3">
      <c r="A38" s="133">
        <f t="shared" si="4"/>
        <v>65</v>
      </c>
      <c r="B38" s="92">
        <v>27</v>
      </c>
      <c r="C38" s="133">
        <v>38</v>
      </c>
      <c r="D38" s="134" t="s">
        <v>46</v>
      </c>
      <c r="E38" s="92" t="s">
        <v>28</v>
      </c>
      <c r="F38" s="92" t="s">
        <v>67</v>
      </c>
      <c r="G38" s="92" t="s">
        <v>68</v>
      </c>
      <c r="H38" s="129" t="s">
        <v>21</v>
      </c>
      <c r="I38" s="129" t="s">
        <v>106</v>
      </c>
      <c r="J38" s="92" t="s">
        <v>54</v>
      </c>
      <c r="K38" s="129" t="s">
        <v>47</v>
      </c>
      <c r="L38" s="130">
        <v>3164</v>
      </c>
      <c r="M38" s="131">
        <v>49973</v>
      </c>
      <c r="N38" s="127">
        <f t="shared" si="5"/>
        <v>0.33</v>
      </c>
      <c r="O38" s="132">
        <v>434481</v>
      </c>
      <c r="P38" s="126">
        <f t="shared" si="3"/>
        <v>217240.5</v>
      </c>
      <c r="Q38" s="129">
        <v>180</v>
      </c>
      <c r="R38" s="127">
        <f t="shared" si="6"/>
        <v>0.5</v>
      </c>
      <c r="S38" s="132">
        <v>0</v>
      </c>
      <c r="T38" s="128">
        <v>217240.5</v>
      </c>
      <c r="U38" s="128">
        <v>217240.5</v>
      </c>
    </row>
    <row r="39" spans="1:21" s="7" customFormat="1" ht="14.4" x14ac:dyDescent="0.3">
      <c r="A39" s="133">
        <f t="shared" si="4"/>
        <v>64.25</v>
      </c>
      <c r="B39" s="92">
        <v>35.25</v>
      </c>
      <c r="C39" s="133">
        <v>29</v>
      </c>
      <c r="D39" s="134" t="s">
        <v>46</v>
      </c>
      <c r="E39" s="92" t="s">
        <v>196</v>
      </c>
      <c r="F39" s="92" t="s">
        <v>197</v>
      </c>
      <c r="G39" s="92" t="s">
        <v>198</v>
      </c>
      <c r="H39" s="129" t="s">
        <v>16</v>
      </c>
      <c r="I39" s="129" t="s">
        <v>40</v>
      </c>
      <c r="J39" s="92" t="s">
        <v>58</v>
      </c>
      <c r="K39" s="129" t="s">
        <v>17</v>
      </c>
      <c r="L39" s="130">
        <v>301</v>
      </c>
      <c r="M39" s="131">
        <v>38750</v>
      </c>
      <c r="N39" s="127">
        <f t="shared" si="5"/>
        <v>0.33</v>
      </c>
      <c r="O39" s="132">
        <v>546000</v>
      </c>
      <c r="P39" s="126">
        <f t="shared" si="3"/>
        <v>218400</v>
      </c>
      <c r="Q39" s="129">
        <v>235</v>
      </c>
      <c r="R39" s="127">
        <f t="shared" si="6"/>
        <v>0.6</v>
      </c>
      <c r="S39" s="132">
        <v>0</v>
      </c>
      <c r="T39" s="128">
        <v>327600</v>
      </c>
      <c r="U39" s="128">
        <v>327600</v>
      </c>
    </row>
    <row r="40" spans="1:21" s="7" customFormat="1" ht="16.95" customHeight="1" x14ac:dyDescent="0.3">
      <c r="A40" s="166">
        <f t="shared" si="4"/>
        <v>62</v>
      </c>
      <c r="B40" s="129">
        <v>30</v>
      </c>
      <c r="C40" s="166">
        <v>32</v>
      </c>
      <c r="D40" s="171" t="s">
        <v>46</v>
      </c>
      <c r="E40" s="129" t="s">
        <v>232</v>
      </c>
      <c r="F40" s="129" t="s">
        <v>233</v>
      </c>
      <c r="G40" s="129" t="s">
        <v>234</v>
      </c>
      <c r="H40" s="129" t="s">
        <v>15</v>
      </c>
      <c r="I40" s="129" t="s">
        <v>102</v>
      </c>
      <c r="J40" s="129" t="s">
        <v>309</v>
      </c>
      <c r="K40" s="129" t="s">
        <v>34</v>
      </c>
      <c r="L40" s="130">
        <v>1301</v>
      </c>
      <c r="M40" s="131">
        <v>51016</v>
      </c>
      <c r="N40" s="172">
        <f t="shared" si="5"/>
        <v>0.33</v>
      </c>
      <c r="O40" s="131">
        <v>2467651</v>
      </c>
      <c r="P40" s="126">
        <f t="shared" si="3"/>
        <v>987060.40000000014</v>
      </c>
      <c r="Q40" s="129">
        <v>200</v>
      </c>
      <c r="R40" s="172">
        <f t="shared" si="6"/>
        <v>0.6</v>
      </c>
      <c r="S40" s="131">
        <v>0</v>
      </c>
      <c r="T40" s="128">
        <v>1480590.5999999999</v>
      </c>
      <c r="U40" s="128">
        <v>1480590.5999999999</v>
      </c>
    </row>
    <row r="41" spans="1:21" s="7" customFormat="1" ht="16.95" customHeight="1" x14ac:dyDescent="0.3">
      <c r="A41" s="166">
        <f t="shared" si="4"/>
        <v>62</v>
      </c>
      <c r="B41" s="129">
        <v>24</v>
      </c>
      <c r="C41" s="166">
        <v>38</v>
      </c>
      <c r="D41" s="171" t="s">
        <v>46</v>
      </c>
      <c r="E41" s="129" t="s">
        <v>342</v>
      </c>
      <c r="F41" s="129" t="s">
        <v>118</v>
      </c>
      <c r="G41" s="129" t="s">
        <v>119</v>
      </c>
      <c r="H41" s="129" t="s">
        <v>19</v>
      </c>
      <c r="I41" s="129" t="s">
        <v>92</v>
      </c>
      <c r="J41" s="129" t="s">
        <v>61</v>
      </c>
      <c r="K41" s="129" t="s">
        <v>33</v>
      </c>
      <c r="L41" s="130">
        <v>76853</v>
      </c>
      <c r="M41" s="131">
        <v>52766</v>
      </c>
      <c r="N41" s="172">
        <f t="shared" si="5"/>
        <v>0.55000000000000004</v>
      </c>
      <c r="O41" s="131">
        <v>5254926</v>
      </c>
      <c r="P41" s="126">
        <f t="shared" si="3"/>
        <v>4094369</v>
      </c>
      <c r="Q41" s="129">
        <v>160</v>
      </c>
      <c r="R41" s="172">
        <f t="shared" si="6"/>
        <v>0.45</v>
      </c>
      <c r="S41" s="131">
        <v>0</v>
      </c>
      <c r="T41" s="128">
        <v>1160557</v>
      </c>
      <c r="U41" s="128">
        <v>1160557</v>
      </c>
    </row>
    <row r="42" spans="1:21" s="7" customFormat="1" ht="16.95" customHeight="1" x14ac:dyDescent="0.3">
      <c r="A42" s="133">
        <f t="shared" si="4"/>
        <v>61</v>
      </c>
      <c r="B42" s="92">
        <v>3</v>
      </c>
      <c r="C42" s="133">
        <v>58</v>
      </c>
      <c r="D42" s="134" t="s">
        <v>46</v>
      </c>
      <c r="E42" s="92" t="s">
        <v>73</v>
      </c>
      <c r="F42" s="92" t="s">
        <v>230</v>
      </c>
      <c r="G42" s="92" t="s">
        <v>231</v>
      </c>
      <c r="H42" s="129" t="s">
        <v>19</v>
      </c>
      <c r="I42" s="129" t="s">
        <v>113</v>
      </c>
      <c r="J42" s="92" t="s">
        <v>53</v>
      </c>
      <c r="K42" s="129" t="s">
        <v>33</v>
      </c>
      <c r="L42" s="130">
        <v>8389</v>
      </c>
      <c r="M42" s="131">
        <v>91827</v>
      </c>
      <c r="N42" s="127">
        <f t="shared" si="5"/>
        <v>0.55000000000000004</v>
      </c>
      <c r="O42" s="132">
        <v>8151769</v>
      </c>
      <c r="P42" s="126">
        <f t="shared" si="3"/>
        <v>8151769</v>
      </c>
      <c r="Q42" s="129">
        <v>20</v>
      </c>
      <c r="R42" s="127">
        <f t="shared" si="6"/>
        <v>0</v>
      </c>
      <c r="S42" s="132">
        <v>0</v>
      </c>
      <c r="T42" s="128">
        <v>0</v>
      </c>
      <c r="U42" s="128">
        <v>0</v>
      </c>
    </row>
    <row r="43" spans="1:21" s="7" customFormat="1" ht="16.95" customHeight="1" x14ac:dyDescent="0.3">
      <c r="A43" s="133">
        <f t="shared" si="4"/>
        <v>60.25</v>
      </c>
      <c r="B43" s="92">
        <v>23.25</v>
      </c>
      <c r="C43" s="133">
        <v>37</v>
      </c>
      <c r="D43" s="134" t="s">
        <v>46</v>
      </c>
      <c r="E43" s="92" t="s">
        <v>340</v>
      </c>
      <c r="F43" s="92" t="s">
        <v>289</v>
      </c>
      <c r="G43" s="92" t="s">
        <v>60</v>
      </c>
      <c r="H43" s="129" t="s">
        <v>15</v>
      </c>
      <c r="I43" s="129" t="s">
        <v>116</v>
      </c>
      <c r="J43" s="92" t="s">
        <v>54</v>
      </c>
      <c r="K43" s="129" t="s">
        <v>34</v>
      </c>
      <c r="L43" s="130">
        <v>838</v>
      </c>
      <c r="M43" s="131">
        <v>59643</v>
      </c>
      <c r="N43" s="127">
        <f t="shared" si="5"/>
        <v>0.55000000000000004</v>
      </c>
      <c r="O43" s="132">
        <v>501314</v>
      </c>
      <c r="P43" s="126">
        <f t="shared" si="3"/>
        <v>501314</v>
      </c>
      <c r="Q43" s="129">
        <v>155</v>
      </c>
      <c r="R43" s="127">
        <f t="shared" si="6"/>
        <v>0.45</v>
      </c>
      <c r="S43" s="132">
        <v>0</v>
      </c>
      <c r="T43" s="128">
        <v>0</v>
      </c>
      <c r="U43" s="128">
        <v>0</v>
      </c>
    </row>
    <row r="44" spans="1:21" s="122" customFormat="1" ht="16.95" customHeight="1" x14ac:dyDescent="0.3">
      <c r="A44" s="133">
        <f t="shared" si="4"/>
        <v>59.5</v>
      </c>
      <c r="B44" s="92">
        <v>25.5</v>
      </c>
      <c r="C44" s="133">
        <v>34</v>
      </c>
      <c r="D44" s="134" t="s">
        <v>46</v>
      </c>
      <c r="E44" s="92" t="s">
        <v>245</v>
      </c>
      <c r="F44" s="92" t="s">
        <v>246</v>
      </c>
      <c r="G44" s="92" t="s">
        <v>247</v>
      </c>
      <c r="H44" s="129" t="s">
        <v>21</v>
      </c>
      <c r="I44" s="129" t="s">
        <v>98</v>
      </c>
      <c r="J44" s="92" t="s">
        <v>58</v>
      </c>
      <c r="K44" s="129" t="s">
        <v>47</v>
      </c>
      <c r="L44" s="130">
        <v>2826</v>
      </c>
      <c r="M44" s="131">
        <v>51667</v>
      </c>
      <c r="N44" s="127">
        <f t="shared" si="5"/>
        <v>0.33</v>
      </c>
      <c r="O44" s="132">
        <v>1748124</v>
      </c>
      <c r="P44" s="126">
        <f t="shared" si="3"/>
        <v>1748124</v>
      </c>
      <c r="Q44" s="129">
        <v>170</v>
      </c>
      <c r="R44" s="127">
        <f t="shared" si="6"/>
        <v>0.5</v>
      </c>
      <c r="S44" s="132">
        <v>0</v>
      </c>
      <c r="T44" s="128">
        <v>0</v>
      </c>
      <c r="U44" s="128">
        <v>0</v>
      </c>
    </row>
    <row r="45" spans="1:21" s="7" customFormat="1" ht="16.95" customHeight="1" x14ac:dyDescent="0.3">
      <c r="A45" s="133">
        <f t="shared" si="4"/>
        <v>59.5</v>
      </c>
      <c r="B45" s="92">
        <v>22.5</v>
      </c>
      <c r="C45" s="133">
        <v>37</v>
      </c>
      <c r="D45" s="134" t="s">
        <v>46</v>
      </c>
      <c r="E45" s="92" t="s">
        <v>286</v>
      </c>
      <c r="F45" s="92" t="s">
        <v>287</v>
      </c>
      <c r="G45" s="92" t="s">
        <v>288</v>
      </c>
      <c r="H45" s="129" t="s">
        <v>12</v>
      </c>
      <c r="I45" s="129" t="s">
        <v>297</v>
      </c>
      <c r="J45" s="92" t="s">
        <v>22</v>
      </c>
      <c r="K45" s="129" t="s">
        <v>34</v>
      </c>
      <c r="L45" s="130">
        <v>617</v>
      </c>
      <c r="M45" s="131">
        <v>70000</v>
      </c>
      <c r="N45" s="127">
        <f t="shared" si="5"/>
        <v>0.55000000000000004</v>
      </c>
      <c r="O45" s="132">
        <v>846005</v>
      </c>
      <c r="P45" s="126">
        <f t="shared" si="3"/>
        <v>846005</v>
      </c>
      <c r="Q45" s="129">
        <v>150</v>
      </c>
      <c r="R45" s="127">
        <f t="shared" si="6"/>
        <v>0.4</v>
      </c>
      <c r="S45" s="132">
        <v>0</v>
      </c>
      <c r="T45" s="128">
        <v>0</v>
      </c>
      <c r="U45" s="128">
        <v>0</v>
      </c>
    </row>
    <row r="46" spans="1:21" s="7" customFormat="1" ht="16.95" customHeight="1" x14ac:dyDescent="0.3">
      <c r="A46" s="133">
        <f t="shared" si="4"/>
        <v>58.25</v>
      </c>
      <c r="B46" s="92">
        <v>8.25</v>
      </c>
      <c r="C46" s="133">
        <v>50</v>
      </c>
      <c r="D46" s="134" t="s">
        <v>46</v>
      </c>
      <c r="E46" s="92" t="s">
        <v>199</v>
      </c>
      <c r="F46" s="92" t="s">
        <v>200</v>
      </c>
      <c r="G46" s="92" t="s">
        <v>201</v>
      </c>
      <c r="H46" s="129" t="s">
        <v>15</v>
      </c>
      <c r="I46" s="129" t="s">
        <v>102</v>
      </c>
      <c r="J46" s="92" t="s">
        <v>58</v>
      </c>
      <c r="K46" s="129" t="s">
        <v>34</v>
      </c>
      <c r="L46" s="130">
        <v>3877</v>
      </c>
      <c r="M46" s="131">
        <v>77328</v>
      </c>
      <c r="N46" s="127">
        <f t="shared" si="5"/>
        <v>0.55000000000000004</v>
      </c>
      <c r="O46" s="132">
        <v>2277121</v>
      </c>
      <c r="P46" s="126">
        <f t="shared" si="3"/>
        <v>2277121</v>
      </c>
      <c r="Q46" s="129">
        <v>55</v>
      </c>
      <c r="R46" s="127">
        <f t="shared" si="6"/>
        <v>0</v>
      </c>
      <c r="S46" s="132">
        <v>0</v>
      </c>
      <c r="T46" s="128">
        <v>0</v>
      </c>
      <c r="U46" s="128">
        <v>0</v>
      </c>
    </row>
    <row r="47" spans="1:21" s="7" customFormat="1" ht="16.95" customHeight="1" x14ac:dyDescent="0.3">
      <c r="A47" s="133">
        <f t="shared" si="4"/>
        <v>58.25</v>
      </c>
      <c r="B47" s="92">
        <v>8.25</v>
      </c>
      <c r="C47" s="133">
        <v>50</v>
      </c>
      <c r="D47" s="134" t="s">
        <v>46</v>
      </c>
      <c r="E47" s="92" t="s">
        <v>199</v>
      </c>
      <c r="F47" s="92" t="s">
        <v>298</v>
      </c>
      <c r="G47" s="92" t="s">
        <v>299</v>
      </c>
      <c r="H47" s="129" t="s">
        <v>15</v>
      </c>
      <c r="I47" s="129" t="s">
        <v>102</v>
      </c>
      <c r="J47" s="92" t="s">
        <v>58</v>
      </c>
      <c r="K47" s="129" t="s">
        <v>34</v>
      </c>
      <c r="L47" s="130">
        <v>3877</v>
      </c>
      <c r="M47" s="131">
        <v>77328</v>
      </c>
      <c r="N47" s="127">
        <f t="shared" si="5"/>
        <v>0.55000000000000004</v>
      </c>
      <c r="O47" s="132">
        <v>2277121</v>
      </c>
      <c r="P47" s="126">
        <f t="shared" si="3"/>
        <v>2277121</v>
      </c>
      <c r="Q47" s="129">
        <v>55</v>
      </c>
      <c r="R47" s="127">
        <f t="shared" si="6"/>
        <v>0</v>
      </c>
      <c r="S47" s="132">
        <v>0</v>
      </c>
      <c r="T47" s="128">
        <v>0</v>
      </c>
      <c r="U47" s="128">
        <v>0</v>
      </c>
    </row>
    <row r="48" spans="1:21" s="7" customFormat="1" ht="16.95" customHeight="1" x14ac:dyDescent="0.3">
      <c r="A48" s="133">
        <f t="shared" si="4"/>
        <v>58</v>
      </c>
      <c r="B48" s="92">
        <v>21</v>
      </c>
      <c r="C48" s="133">
        <v>37</v>
      </c>
      <c r="D48" s="134" t="s">
        <v>46</v>
      </c>
      <c r="E48" s="92" t="s">
        <v>258</v>
      </c>
      <c r="F48" s="92" t="s">
        <v>259</v>
      </c>
      <c r="G48" s="92" t="s">
        <v>260</v>
      </c>
      <c r="H48" s="129" t="s">
        <v>15</v>
      </c>
      <c r="I48" s="129" t="s">
        <v>101</v>
      </c>
      <c r="J48" s="92" t="s">
        <v>307</v>
      </c>
      <c r="K48" s="129" t="s">
        <v>34</v>
      </c>
      <c r="L48" s="130">
        <v>768</v>
      </c>
      <c r="M48" s="131">
        <v>59643</v>
      </c>
      <c r="N48" s="127">
        <f t="shared" si="5"/>
        <v>0.55000000000000004</v>
      </c>
      <c r="O48" s="132">
        <v>226600</v>
      </c>
      <c r="P48" s="126">
        <f t="shared" si="3"/>
        <v>226600</v>
      </c>
      <c r="Q48" s="129">
        <v>140</v>
      </c>
      <c r="R48" s="127">
        <f t="shared" si="6"/>
        <v>0.4</v>
      </c>
      <c r="S48" s="132">
        <v>0</v>
      </c>
      <c r="T48" s="128">
        <v>0</v>
      </c>
      <c r="U48" s="128">
        <v>0</v>
      </c>
    </row>
    <row r="49" spans="1:21" s="7" customFormat="1" ht="16.95" customHeight="1" x14ac:dyDescent="0.3">
      <c r="A49" s="133">
        <f t="shared" si="4"/>
        <v>58</v>
      </c>
      <c r="B49" s="92">
        <v>18</v>
      </c>
      <c r="C49" s="133">
        <v>40</v>
      </c>
      <c r="D49" s="134" t="s">
        <v>46</v>
      </c>
      <c r="E49" s="92" t="s">
        <v>30</v>
      </c>
      <c r="F49" s="92" t="s">
        <v>31</v>
      </c>
      <c r="G49" s="92" t="s">
        <v>32</v>
      </c>
      <c r="H49" s="129" t="s">
        <v>21</v>
      </c>
      <c r="I49" s="129" t="s">
        <v>117</v>
      </c>
      <c r="J49" s="92" t="s">
        <v>58</v>
      </c>
      <c r="K49" s="129" t="s">
        <v>47</v>
      </c>
      <c r="L49" s="130">
        <v>2423</v>
      </c>
      <c r="M49" s="131">
        <v>52321</v>
      </c>
      <c r="N49" s="127">
        <f t="shared" si="5"/>
        <v>0.33</v>
      </c>
      <c r="O49" s="132">
        <v>1363680</v>
      </c>
      <c r="P49" s="126">
        <f t="shared" si="3"/>
        <v>1363680</v>
      </c>
      <c r="Q49" s="129">
        <v>120</v>
      </c>
      <c r="R49" s="127">
        <f t="shared" si="6"/>
        <v>0.3</v>
      </c>
      <c r="S49" s="132">
        <v>0</v>
      </c>
      <c r="T49" s="128">
        <v>0</v>
      </c>
      <c r="U49" s="128">
        <v>0</v>
      </c>
    </row>
    <row r="50" spans="1:21" s="7" customFormat="1" ht="16.95" customHeight="1" x14ac:dyDescent="0.3">
      <c r="A50" s="133">
        <f t="shared" si="4"/>
        <v>57.5</v>
      </c>
      <c r="B50" s="92">
        <v>19.5</v>
      </c>
      <c r="C50" s="133">
        <v>38</v>
      </c>
      <c r="D50" s="134" t="s">
        <v>46</v>
      </c>
      <c r="E50" s="92" t="s">
        <v>281</v>
      </c>
      <c r="F50" s="92" t="s">
        <v>282</v>
      </c>
      <c r="G50" s="92" t="s">
        <v>283</v>
      </c>
      <c r="H50" s="129" t="s">
        <v>19</v>
      </c>
      <c r="I50" s="129" t="s">
        <v>105</v>
      </c>
      <c r="J50" s="92" t="s">
        <v>20</v>
      </c>
      <c r="K50" s="129" t="s">
        <v>33</v>
      </c>
      <c r="L50" s="130">
        <v>2743</v>
      </c>
      <c r="M50" s="131">
        <v>61472</v>
      </c>
      <c r="N50" s="127">
        <f t="shared" si="5"/>
        <v>0.55000000000000004</v>
      </c>
      <c r="O50" s="132">
        <v>370214</v>
      </c>
      <c r="P50" s="126">
        <f t="shared" si="3"/>
        <v>370214</v>
      </c>
      <c r="Q50" s="129">
        <v>130</v>
      </c>
      <c r="R50" s="127">
        <f t="shared" si="6"/>
        <v>0.35</v>
      </c>
      <c r="S50" s="132">
        <v>0</v>
      </c>
      <c r="T50" s="128">
        <v>0</v>
      </c>
      <c r="U50" s="128">
        <v>0</v>
      </c>
    </row>
    <row r="51" spans="1:21" s="7" customFormat="1" ht="16.95" customHeight="1" x14ac:dyDescent="0.3">
      <c r="A51" s="133">
        <f t="shared" si="4"/>
        <v>57</v>
      </c>
      <c r="B51" s="92">
        <v>24</v>
      </c>
      <c r="C51" s="133">
        <v>33</v>
      </c>
      <c r="D51" s="134" t="s">
        <v>46</v>
      </c>
      <c r="E51" s="92" t="s">
        <v>185</v>
      </c>
      <c r="F51" s="92" t="s">
        <v>186</v>
      </c>
      <c r="G51" s="92" t="s">
        <v>187</v>
      </c>
      <c r="H51" s="129" t="s">
        <v>15</v>
      </c>
      <c r="I51" s="129" t="s">
        <v>102</v>
      </c>
      <c r="J51" s="92" t="s">
        <v>54</v>
      </c>
      <c r="K51" s="129" t="s">
        <v>34</v>
      </c>
      <c r="L51" s="130">
        <v>1163</v>
      </c>
      <c r="M51" s="131">
        <v>61118</v>
      </c>
      <c r="N51" s="127">
        <f t="shared" si="5"/>
        <v>0.55000000000000004</v>
      </c>
      <c r="O51" s="132">
        <v>2265000</v>
      </c>
      <c r="P51" s="126">
        <f t="shared" si="3"/>
        <v>2265000</v>
      </c>
      <c r="Q51" s="129">
        <v>160</v>
      </c>
      <c r="R51" s="127">
        <f t="shared" si="6"/>
        <v>0.45</v>
      </c>
      <c r="S51" s="132">
        <v>0</v>
      </c>
      <c r="T51" s="128">
        <v>0</v>
      </c>
      <c r="U51" s="128">
        <v>0</v>
      </c>
    </row>
    <row r="52" spans="1:21" s="7" customFormat="1" ht="16.95" customHeight="1" x14ac:dyDescent="0.3">
      <c r="A52" s="133">
        <f t="shared" si="4"/>
        <v>57</v>
      </c>
      <c r="B52" s="92">
        <v>24</v>
      </c>
      <c r="C52" s="133">
        <v>33</v>
      </c>
      <c r="D52" s="134" t="s">
        <v>46</v>
      </c>
      <c r="E52" s="92" t="s">
        <v>64</v>
      </c>
      <c r="F52" s="92" t="s">
        <v>65</v>
      </c>
      <c r="G52" s="92" t="s">
        <v>66</v>
      </c>
      <c r="H52" s="129" t="s">
        <v>15</v>
      </c>
      <c r="I52" s="129" t="s">
        <v>100</v>
      </c>
      <c r="J52" s="92" t="s">
        <v>52</v>
      </c>
      <c r="K52" s="129" t="s">
        <v>34</v>
      </c>
      <c r="L52" s="130">
        <v>869</v>
      </c>
      <c r="M52" s="131">
        <v>62083</v>
      </c>
      <c r="N52" s="127">
        <f t="shared" si="5"/>
        <v>0.55000000000000004</v>
      </c>
      <c r="O52" s="132">
        <v>1673015</v>
      </c>
      <c r="P52" s="126">
        <f t="shared" si="3"/>
        <v>1673015</v>
      </c>
      <c r="Q52" s="129">
        <v>160</v>
      </c>
      <c r="R52" s="127">
        <f t="shared" si="6"/>
        <v>0.45</v>
      </c>
      <c r="S52" s="132">
        <v>0</v>
      </c>
      <c r="T52" s="128">
        <v>0</v>
      </c>
      <c r="U52" s="128">
        <v>0</v>
      </c>
    </row>
    <row r="53" spans="1:21" s="7" customFormat="1" ht="16.95" customHeight="1" x14ac:dyDescent="0.3">
      <c r="A53" s="133">
        <f t="shared" si="4"/>
        <v>57</v>
      </c>
      <c r="B53" s="92">
        <v>3</v>
      </c>
      <c r="C53" s="133">
        <v>54</v>
      </c>
      <c r="D53" s="134" t="s">
        <v>46</v>
      </c>
      <c r="E53" s="92" t="s">
        <v>240</v>
      </c>
      <c r="F53" s="92" t="s">
        <v>243</v>
      </c>
      <c r="G53" s="92" t="s">
        <v>244</v>
      </c>
      <c r="H53" s="129" t="s">
        <v>15</v>
      </c>
      <c r="I53" s="129" t="s">
        <v>41</v>
      </c>
      <c r="J53" s="92" t="s">
        <v>37</v>
      </c>
      <c r="K53" s="129" t="s">
        <v>34</v>
      </c>
      <c r="L53" s="130">
        <v>11940</v>
      </c>
      <c r="M53" s="131">
        <v>95453</v>
      </c>
      <c r="N53" s="127">
        <f t="shared" si="5"/>
        <v>0.55000000000000004</v>
      </c>
      <c r="O53" s="132">
        <v>1008070</v>
      </c>
      <c r="P53" s="126">
        <f t="shared" si="3"/>
        <v>1008070</v>
      </c>
      <c r="Q53" s="129">
        <v>20</v>
      </c>
      <c r="R53" s="127">
        <f t="shared" si="6"/>
        <v>0</v>
      </c>
      <c r="S53" s="132">
        <v>0</v>
      </c>
      <c r="T53" s="128">
        <v>0</v>
      </c>
      <c r="U53" s="128">
        <v>0</v>
      </c>
    </row>
    <row r="54" spans="1:21" s="7" customFormat="1" ht="16.95" customHeight="1" x14ac:dyDescent="0.3">
      <c r="A54" s="133">
        <f t="shared" si="4"/>
        <v>56.75</v>
      </c>
      <c r="B54" s="92">
        <v>18.75</v>
      </c>
      <c r="C54" s="133">
        <v>38</v>
      </c>
      <c r="D54" s="134" t="s">
        <v>46</v>
      </c>
      <c r="E54" s="92" t="s">
        <v>71</v>
      </c>
      <c r="F54" s="92" t="s">
        <v>72</v>
      </c>
      <c r="G54" s="92" t="s">
        <v>210</v>
      </c>
      <c r="H54" s="129" t="s">
        <v>16</v>
      </c>
      <c r="I54" s="129" t="s">
        <v>109</v>
      </c>
      <c r="J54" s="92" t="s">
        <v>58</v>
      </c>
      <c r="K54" s="129" t="s">
        <v>17</v>
      </c>
      <c r="L54" s="130">
        <v>353</v>
      </c>
      <c r="M54" s="131">
        <v>68478</v>
      </c>
      <c r="N54" s="127">
        <f t="shared" si="5"/>
        <v>0.55000000000000004</v>
      </c>
      <c r="O54" s="132">
        <v>566995</v>
      </c>
      <c r="P54" s="126">
        <f t="shared" si="3"/>
        <v>566995</v>
      </c>
      <c r="Q54" s="129">
        <v>125</v>
      </c>
      <c r="R54" s="127">
        <f t="shared" si="6"/>
        <v>0.35</v>
      </c>
      <c r="S54" s="132">
        <v>0</v>
      </c>
      <c r="T54" s="128">
        <v>0</v>
      </c>
      <c r="U54" s="128">
        <v>0</v>
      </c>
    </row>
    <row r="55" spans="1:21" s="7" customFormat="1" ht="16.95" customHeight="1" x14ac:dyDescent="0.3">
      <c r="A55" s="133">
        <f t="shared" si="4"/>
        <v>54.75</v>
      </c>
      <c r="B55" s="92">
        <v>6.75</v>
      </c>
      <c r="C55" s="133">
        <v>48</v>
      </c>
      <c r="D55" s="134" t="s">
        <v>46</v>
      </c>
      <c r="E55" s="92" t="s">
        <v>284</v>
      </c>
      <c r="F55" s="92" t="s">
        <v>285</v>
      </c>
      <c r="G55" s="92" t="s">
        <v>169</v>
      </c>
      <c r="H55" s="129" t="s">
        <v>19</v>
      </c>
      <c r="I55" s="129" t="s">
        <v>92</v>
      </c>
      <c r="J55" s="92" t="s">
        <v>23</v>
      </c>
      <c r="K55" s="129" t="s">
        <v>33</v>
      </c>
      <c r="L55" s="130">
        <v>5709</v>
      </c>
      <c r="M55" s="131">
        <v>81575</v>
      </c>
      <c r="N55" s="127">
        <f t="shared" si="5"/>
        <v>0.55000000000000004</v>
      </c>
      <c r="O55" s="132">
        <v>2900000</v>
      </c>
      <c r="P55" s="126">
        <f t="shared" si="3"/>
        <v>2900000</v>
      </c>
      <c r="Q55" s="129">
        <v>45</v>
      </c>
      <c r="R55" s="127">
        <f t="shared" si="6"/>
        <v>0</v>
      </c>
      <c r="S55" s="132">
        <v>0</v>
      </c>
      <c r="T55" s="128">
        <v>0</v>
      </c>
      <c r="U55" s="128">
        <v>0</v>
      </c>
    </row>
    <row r="56" spans="1:21" s="7" customFormat="1" ht="16.95" customHeight="1" x14ac:dyDescent="0.3">
      <c r="A56" s="133">
        <f t="shared" si="4"/>
        <v>54</v>
      </c>
      <c r="B56" s="92">
        <v>24</v>
      </c>
      <c r="C56" s="133">
        <v>30</v>
      </c>
      <c r="D56" s="134" t="s">
        <v>46</v>
      </c>
      <c r="E56" s="92" t="s">
        <v>343</v>
      </c>
      <c r="F56" s="92" t="s">
        <v>256</v>
      </c>
      <c r="G56" s="92" t="s">
        <v>257</v>
      </c>
      <c r="H56" s="129" t="s">
        <v>19</v>
      </c>
      <c r="I56" s="129" t="s">
        <v>92</v>
      </c>
      <c r="J56" s="92" t="s">
        <v>61</v>
      </c>
      <c r="K56" s="129" t="s">
        <v>33</v>
      </c>
      <c r="L56" s="130">
        <v>76853</v>
      </c>
      <c r="M56" s="131">
        <v>52766</v>
      </c>
      <c r="N56" s="127">
        <f t="shared" si="5"/>
        <v>0.55000000000000004</v>
      </c>
      <c r="O56" s="132">
        <v>4500000</v>
      </c>
      <c r="P56" s="126">
        <f t="shared" si="3"/>
        <v>4500000</v>
      </c>
      <c r="Q56" s="129">
        <v>160</v>
      </c>
      <c r="R56" s="127">
        <f t="shared" si="6"/>
        <v>0.45</v>
      </c>
      <c r="S56" s="132">
        <v>0</v>
      </c>
      <c r="T56" s="128">
        <v>0</v>
      </c>
      <c r="U56" s="128">
        <v>0</v>
      </c>
    </row>
    <row r="57" spans="1:21" s="7" customFormat="1" ht="16.95" customHeight="1" x14ac:dyDescent="0.3">
      <c r="A57" s="133">
        <f t="shared" si="4"/>
        <v>53.5</v>
      </c>
      <c r="B57" s="92">
        <v>25.5</v>
      </c>
      <c r="C57" s="133">
        <v>28</v>
      </c>
      <c r="D57" s="134" t="s">
        <v>46</v>
      </c>
      <c r="E57" s="92" t="s">
        <v>153</v>
      </c>
      <c r="F57" s="92" t="s">
        <v>154</v>
      </c>
      <c r="G57" s="92" t="s">
        <v>155</v>
      </c>
      <c r="H57" s="129" t="s">
        <v>21</v>
      </c>
      <c r="I57" s="129" t="s">
        <v>103</v>
      </c>
      <c r="J57" s="92" t="s">
        <v>61</v>
      </c>
      <c r="K57" s="129" t="s">
        <v>47</v>
      </c>
      <c r="L57" s="130">
        <v>2172</v>
      </c>
      <c r="M57" s="131">
        <v>51250</v>
      </c>
      <c r="N57" s="127">
        <f t="shared" si="5"/>
        <v>0.33</v>
      </c>
      <c r="O57" s="132">
        <v>221302</v>
      </c>
      <c r="P57" s="126">
        <f t="shared" si="3"/>
        <v>221302</v>
      </c>
      <c r="Q57" s="129">
        <v>170</v>
      </c>
      <c r="R57" s="127">
        <f t="shared" si="6"/>
        <v>0.5</v>
      </c>
      <c r="S57" s="132">
        <v>0</v>
      </c>
      <c r="T57" s="128">
        <v>0</v>
      </c>
      <c r="U57" s="128">
        <v>0</v>
      </c>
    </row>
    <row r="58" spans="1:21" s="7" customFormat="1" ht="16.95" customHeight="1" x14ac:dyDescent="0.3">
      <c r="A58" s="133">
        <f t="shared" si="4"/>
        <v>53</v>
      </c>
      <c r="B58" s="92">
        <v>21</v>
      </c>
      <c r="C58" s="133">
        <v>32</v>
      </c>
      <c r="D58" s="134" t="s">
        <v>46</v>
      </c>
      <c r="E58" s="92" t="s">
        <v>278</v>
      </c>
      <c r="F58" s="92" t="s">
        <v>279</v>
      </c>
      <c r="G58" s="92" t="s">
        <v>280</v>
      </c>
      <c r="H58" s="129" t="s">
        <v>12</v>
      </c>
      <c r="I58" s="129" t="s">
        <v>44</v>
      </c>
      <c r="J58" s="92" t="s">
        <v>61</v>
      </c>
      <c r="K58" s="129" t="s">
        <v>13</v>
      </c>
      <c r="L58" s="130">
        <v>4375</v>
      </c>
      <c r="M58" s="131">
        <v>54318</v>
      </c>
      <c r="N58" s="127">
        <f t="shared" si="5"/>
        <v>0.33</v>
      </c>
      <c r="O58" s="132">
        <v>1218900</v>
      </c>
      <c r="P58" s="126">
        <f t="shared" si="3"/>
        <v>1218900</v>
      </c>
      <c r="Q58" s="129">
        <v>140</v>
      </c>
      <c r="R58" s="127">
        <f t="shared" si="6"/>
        <v>0.4</v>
      </c>
      <c r="S58" s="132">
        <v>0</v>
      </c>
      <c r="T58" s="128">
        <v>0</v>
      </c>
      <c r="U58" s="128">
        <v>0</v>
      </c>
    </row>
    <row r="59" spans="1:21" s="7" customFormat="1" ht="16.95" customHeight="1" x14ac:dyDescent="0.3">
      <c r="A59" s="133">
        <f t="shared" si="4"/>
        <v>52.5</v>
      </c>
      <c r="B59" s="92">
        <v>19.5</v>
      </c>
      <c r="C59" s="133">
        <v>33</v>
      </c>
      <c r="D59" s="134" t="s">
        <v>46</v>
      </c>
      <c r="E59" s="92" t="s">
        <v>173</v>
      </c>
      <c r="F59" s="92" t="s">
        <v>174</v>
      </c>
      <c r="G59" s="92" t="s">
        <v>175</v>
      </c>
      <c r="H59" s="129" t="s">
        <v>12</v>
      </c>
      <c r="I59" s="129" t="s">
        <v>293</v>
      </c>
      <c r="J59" s="92" t="s">
        <v>309</v>
      </c>
      <c r="K59" s="129" t="s">
        <v>13</v>
      </c>
      <c r="L59" s="130">
        <v>1834</v>
      </c>
      <c r="M59" s="131">
        <v>54237</v>
      </c>
      <c r="N59" s="127">
        <f t="shared" si="5"/>
        <v>0.33</v>
      </c>
      <c r="O59" s="132">
        <v>1033700</v>
      </c>
      <c r="P59" s="126">
        <f t="shared" si="3"/>
        <v>1033700</v>
      </c>
      <c r="Q59" s="129">
        <v>130</v>
      </c>
      <c r="R59" s="127">
        <f t="shared" si="6"/>
        <v>0.35</v>
      </c>
      <c r="S59" s="132">
        <v>0</v>
      </c>
      <c r="T59" s="128">
        <v>0</v>
      </c>
      <c r="U59" s="128">
        <v>0</v>
      </c>
    </row>
    <row r="60" spans="1:21" s="7" customFormat="1" ht="16.95" customHeight="1" x14ac:dyDescent="0.3">
      <c r="A60" s="133">
        <f t="shared" si="4"/>
        <v>50.75</v>
      </c>
      <c r="B60" s="92">
        <v>21.75</v>
      </c>
      <c r="C60" s="133">
        <v>29</v>
      </c>
      <c r="D60" s="134" t="s">
        <v>46</v>
      </c>
      <c r="E60" s="92" t="s">
        <v>133</v>
      </c>
      <c r="F60" s="92" t="s">
        <v>134</v>
      </c>
      <c r="G60" s="92" t="s">
        <v>135</v>
      </c>
      <c r="H60" s="129" t="s">
        <v>12</v>
      </c>
      <c r="I60" s="129" t="s">
        <v>290</v>
      </c>
      <c r="J60" s="92" t="s">
        <v>307</v>
      </c>
      <c r="K60" s="129" t="s">
        <v>13</v>
      </c>
      <c r="L60" s="130">
        <v>3833</v>
      </c>
      <c r="M60" s="131">
        <v>62008</v>
      </c>
      <c r="N60" s="127">
        <f t="shared" si="5"/>
        <v>0.55000000000000004</v>
      </c>
      <c r="O60" s="132">
        <v>578475</v>
      </c>
      <c r="P60" s="126">
        <f t="shared" si="3"/>
        <v>578475</v>
      </c>
      <c r="Q60" s="129">
        <v>145</v>
      </c>
      <c r="R60" s="127">
        <f t="shared" si="6"/>
        <v>0.4</v>
      </c>
      <c r="S60" s="132">
        <v>0</v>
      </c>
      <c r="T60" s="128">
        <v>0</v>
      </c>
      <c r="U60" s="128">
        <v>0</v>
      </c>
    </row>
    <row r="61" spans="1:21" s="7" customFormat="1" ht="17.399999999999999" customHeight="1" x14ac:dyDescent="0.3">
      <c r="A61" s="133">
        <f t="shared" si="4"/>
        <v>50.5</v>
      </c>
      <c r="B61" s="92">
        <v>16.5</v>
      </c>
      <c r="C61" s="133">
        <v>34</v>
      </c>
      <c r="D61" s="134" t="s">
        <v>46</v>
      </c>
      <c r="E61" s="92" t="s">
        <v>159</v>
      </c>
      <c r="F61" s="92" t="s">
        <v>160</v>
      </c>
      <c r="G61" s="92" t="s">
        <v>161</v>
      </c>
      <c r="H61" s="129" t="s">
        <v>16</v>
      </c>
      <c r="I61" s="129" t="s">
        <v>115</v>
      </c>
      <c r="J61" s="92" t="s">
        <v>25</v>
      </c>
      <c r="K61" s="129" t="s">
        <v>17</v>
      </c>
      <c r="L61" s="130">
        <v>4686</v>
      </c>
      <c r="M61" s="131">
        <v>58377</v>
      </c>
      <c r="N61" s="127">
        <f t="shared" si="5"/>
        <v>0.55000000000000004</v>
      </c>
      <c r="O61" s="132">
        <v>275531</v>
      </c>
      <c r="P61" s="126">
        <f t="shared" si="3"/>
        <v>275531</v>
      </c>
      <c r="Q61" s="129">
        <v>110</v>
      </c>
      <c r="R61" s="127">
        <f t="shared" si="6"/>
        <v>0.3</v>
      </c>
      <c r="S61" s="132">
        <v>0</v>
      </c>
      <c r="T61" s="128">
        <v>0</v>
      </c>
      <c r="U61" s="128">
        <v>0</v>
      </c>
    </row>
    <row r="62" spans="1:21" s="158" customFormat="1" ht="17.399999999999999" customHeight="1" x14ac:dyDescent="0.3">
      <c r="A62" s="133">
        <f t="shared" si="4"/>
        <v>50.5</v>
      </c>
      <c r="B62" s="92">
        <v>16.5</v>
      </c>
      <c r="C62" s="133">
        <v>34</v>
      </c>
      <c r="D62" s="134" t="s">
        <v>46</v>
      </c>
      <c r="E62" s="92" t="s">
        <v>159</v>
      </c>
      <c r="F62" s="92" t="s">
        <v>162</v>
      </c>
      <c r="G62" s="92" t="s">
        <v>163</v>
      </c>
      <c r="H62" s="129" t="s">
        <v>16</v>
      </c>
      <c r="I62" s="129" t="s">
        <v>115</v>
      </c>
      <c r="J62" s="92" t="s">
        <v>25</v>
      </c>
      <c r="K62" s="129" t="s">
        <v>17</v>
      </c>
      <c r="L62" s="130">
        <v>4686</v>
      </c>
      <c r="M62" s="131">
        <v>58377</v>
      </c>
      <c r="N62" s="127">
        <f t="shared" si="5"/>
        <v>0.55000000000000004</v>
      </c>
      <c r="O62" s="132">
        <v>208581</v>
      </c>
      <c r="P62" s="126">
        <f t="shared" si="3"/>
        <v>208581</v>
      </c>
      <c r="Q62" s="129">
        <v>110</v>
      </c>
      <c r="R62" s="127">
        <f t="shared" si="6"/>
        <v>0.3</v>
      </c>
      <c r="S62" s="132">
        <v>0</v>
      </c>
      <c r="T62" s="128">
        <v>0</v>
      </c>
      <c r="U62" s="128">
        <v>0</v>
      </c>
    </row>
    <row r="63" spans="1:21" s="2" customFormat="1" ht="17.399999999999999" customHeight="1" x14ac:dyDescent="0.3">
      <c r="A63" s="133">
        <f t="shared" si="4"/>
        <v>48.25</v>
      </c>
      <c r="B63" s="92">
        <v>14.25</v>
      </c>
      <c r="C63" s="133">
        <v>34</v>
      </c>
      <c r="D63" s="134" t="s">
        <v>46</v>
      </c>
      <c r="E63" s="92" t="s">
        <v>191</v>
      </c>
      <c r="F63" s="92" t="s">
        <v>192</v>
      </c>
      <c r="G63" s="92" t="s">
        <v>193</v>
      </c>
      <c r="H63" s="129" t="s">
        <v>15</v>
      </c>
      <c r="I63" s="129" t="s">
        <v>101</v>
      </c>
      <c r="J63" s="92" t="s">
        <v>22</v>
      </c>
      <c r="K63" s="129" t="s">
        <v>34</v>
      </c>
      <c r="L63" s="130">
        <v>1090</v>
      </c>
      <c r="M63" s="131">
        <v>74464</v>
      </c>
      <c r="N63" s="127">
        <f t="shared" si="5"/>
        <v>0.55000000000000004</v>
      </c>
      <c r="O63" s="132">
        <v>437310</v>
      </c>
      <c r="P63" s="126">
        <f t="shared" si="3"/>
        <v>437310</v>
      </c>
      <c r="Q63" s="129">
        <v>95</v>
      </c>
      <c r="R63" s="127">
        <f t="shared" si="6"/>
        <v>0.25</v>
      </c>
      <c r="S63" s="132">
        <v>0</v>
      </c>
      <c r="T63" s="128">
        <v>0</v>
      </c>
      <c r="U63" s="128">
        <v>0</v>
      </c>
    </row>
    <row r="64" spans="1:21" s="177" customFormat="1" ht="16.95" customHeight="1" x14ac:dyDescent="0.3">
      <c r="A64" s="133">
        <f t="shared" si="4"/>
        <v>48.25</v>
      </c>
      <c r="B64" s="92">
        <v>14.25</v>
      </c>
      <c r="C64" s="133">
        <v>34</v>
      </c>
      <c r="D64" s="134" t="s">
        <v>46</v>
      </c>
      <c r="E64" s="92" t="s">
        <v>191</v>
      </c>
      <c r="F64" s="92" t="s">
        <v>194</v>
      </c>
      <c r="G64" s="92" t="s">
        <v>195</v>
      </c>
      <c r="H64" s="129" t="s">
        <v>15</v>
      </c>
      <c r="I64" s="129" t="s">
        <v>101</v>
      </c>
      <c r="J64" s="92" t="s">
        <v>22</v>
      </c>
      <c r="K64" s="129" t="s">
        <v>34</v>
      </c>
      <c r="L64" s="130">
        <v>1090</v>
      </c>
      <c r="M64" s="131">
        <v>74464</v>
      </c>
      <c r="N64" s="127">
        <f t="shared" si="5"/>
        <v>0.55000000000000004</v>
      </c>
      <c r="O64" s="132">
        <v>754640</v>
      </c>
      <c r="P64" s="126">
        <f t="shared" si="3"/>
        <v>754640</v>
      </c>
      <c r="Q64" s="129">
        <v>95</v>
      </c>
      <c r="R64" s="127">
        <f t="shared" si="6"/>
        <v>0.25</v>
      </c>
      <c r="S64" s="132">
        <v>0</v>
      </c>
      <c r="T64" s="128">
        <v>0</v>
      </c>
      <c r="U64" s="128">
        <v>0</v>
      </c>
    </row>
    <row r="65" spans="1:21" s="19" customFormat="1" ht="46.95" customHeight="1" x14ac:dyDescent="0.3">
      <c r="A65" s="91" t="s">
        <v>0</v>
      </c>
      <c r="B65" s="87" t="s">
        <v>38</v>
      </c>
      <c r="C65" s="35" t="s">
        <v>124</v>
      </c>
      <c r="D65" s="87" t="s">
        <v>45</v>
      </c>
      <c r="E65" s="102" t="s">
        <v>1</v>
      </c>
      <c r="F65" s="101" t="s">
        <v>2</v>
      </c>
      <c r="G65" s="103" t="s">
        <v>3</v>
      </c>
      <c r="H65" s="104" t="s">
        <v>4</v>
      </c>
      <c r="I65" s="104" t="s">
        <v>39</v>
      </c>
      <c r="J65" s="101" t="s">
        <v>5</v>
      </c>
      <c r="K65" s="104" t="s">
        <v>6</v>
      </c>
      <c r="L65" s="105" t="s">
        <v>7</v>
      </c>
      <c r="M65" s="106" t="s">
        <v>318</v>
      </c>
      <c r="N65" s="107" t="s">
        <v>126</v>
      </c>
      <c r="O65" s="106" t="s">
        <v>8</v>
      </c>
      <c r="P65" s="106" t="s">
        <v>9</v>
      </c>
      <c r="Q65" s="101" t="s">
        <v>10</v>
      </c>
      <c r="R65" s="107" t="s">
        <v>11</v>
      </c>
      <c r="S65" s="108" t="s">
        <v>315</v>
      </c>
      <c r="T65" s="109" t="s">
        <v>120</v>
      </c>
      <c r="U65" s="109" t="s">
        <v>121</v>
      </c>
    </row>
    <row r="66" spans="1:21" s="7" customFormat="1" ht="16.95" customHeight="1" x14ac:dyDescent="0.3">
      <c r="A66" s="149">
        <f t="shared" si="4"/>
        <v>48</v>
      </c>
      <c r="B66" s="150">
        <v>6</v>
      </c>
      <c r="C66" s="149">
        <v>42</v>
      </c>
      <c r="D66" s="151" t="s">
        <v>46</v>
      </c>
      <c r="E66" s="150" t="s">
        <v>128</v>
      </c>
      <c r="F66" s="150" t="s">
        <v>176</v>
      </c>
      <c r="G66" s="150" t="s">
        <v>177</v>
      </c>
      <c r="H66" s="152" t="s">
        <v>19</v>
      </c>
      <c r="I66" s="152" t="s">
        <v>105</v>
      </c>
      <c r="J66" s="150" t="s">
        <v>36</v>
      </c>
      <c r="K66" s="152" t="s">
        <v>33</v>
      </c>
      <c r="L66" s="153">
        <v>10286</v>
      </c>
      <c r="M66" s="154">
        <v>72958</v>
      </c>
      <c r="N66" s="155">
        <f t="shared" si="5"/>
        <v>0.55000000000000004</v>
      </c>
      <c r="O66" s="156">
        <v>773983</v>
      </c>
      <c r="P66" s="176">
        <f t="shared" si="3"/>
        <v>773983</v>
      </c>
      <c r="Q66" s="152">
        <v>40</v>
      </c>
      <c r="R66" s="155">
        <f t="shared" si="6"/>
        <v>0</v>
      </c>
      <c r="S66" s="156">
        <v>0</v>
      </c>
      <c r="T66" s="157">
        <v>0</v>
      </c>
      <c r="U66" s="157">
        <v>0</v>
      </c>
    </row>
    <row r="67" spans="1:21" s="7" customFormat="1" ht="16.95" customHeight="1" x14ac:dyDescent="0.3">
      <c r="A67" s="133">
        <f t="shared" si="4"/>
        <v>46.5</v>
      </c>
      <c r="B67" s="92">
        <v>19.5</v>
      </c>
      <c r="C67" s="133">
        <v>27</v>
      </c>
      <c r="D67" s="134" t="s">
        <v>46</v>
      </c>
      <c r="E67" s="92" t="s">
        <v>248</v>
      </c>
      <c r="F67" s="92" t="s">
        <v>249</v>
      </c>
      <c r="G67" s="92" t="s">
        <v>250</v>
      </c>
      <c r="H67" s="129" t="s">
        <v>12</v>
      </c>
      <c r="I67" s="129" t="s">
        <v>290</v>
      </c>
      <c r="J67" s="92" t="s">
        <v>14</v>
      </c>
      <c r="K67" s="129" t="s">
        <v>13</v>
      </c>
      <c r="L67" s="130">
        <v>1801</v>
      </c>
      <c r="M67" s="131">
        <v>61296</v>
      </c>
      <c r="N67" s="127">
        <f t="shared" si="5"/>
        <v>0.55000000000000004</v>
      </c>
      <c r="O67" s="132">
        <v>1507250</v>
      </c>
      <c r="P67" s="126">
        <f t="shared" si="3"/>
        <v>1507250</v>
      </c>
      <c r="Q67" s="129">
        <v>130</v>
      </c>
      <c r="R67" s="127">
        <f t="shared" si="6"/>
        <v>0.35</v>
      </c>
      <c r="S67" s="132">
        <v>0</v>
      </c>
      <c r="T67" s="128">
        <v>0</v>
      </c>
      <c r="U67" s="128">
        <v>0</v>
      </c>
    </row>
    <row r="68" spans="1:21" s="7" customFormat="1" ht="16.8" customHeight="1" x14ac:dyDescent="0.3">
      <c r="A68" s="133">
        <f t="shared" si="4"/>
        <v>46</v>
      </c>
      <c r="B68" s="92">
        <v>15</v>
      </c>
      <c r="C68" s="133">
        <v>31</v>
      </c>
      <c r="D68" s="134" t="s">
        <v>46</v>
      </c>
      <c r="E68" s="92" t="s">
        <v>29</v>
      </c>
      <c r="F68" s="92" t="s">
        <v>338</v>
      </c>
      <c r="G68" s="92" t="s">
        <v>337</v>
      </c>
      <c r="H68" s="129" t="s">
        <v>15</v>
      </c>
      <c r="I68" s="129" t="s">
        <v>101</v>
      </c>
      <c r="J68" s="92" t="s">
        <v>309</v>
      </c>
      <c r="K68" s="129" t="s">
        <v>34</v>
      </c>
      <c r="L68" s="130">
        <v>5207</v>
      </c>
      <c r="M68" s="131">
        <v>62645</v>
      </c>
      <c r="N68" s="127">
        <f t="shared" si="5"/>
        <v>0.55000000000000004</v>
      </c>
      <c r="O68" s="132">
        <v>1800334</v>
      </c>
      <c r="P68" s="126">
        <f t="shared" si="3"/>
        <v>1800334</v>
      </c>
      <c r="Q68" s="129">
        <v>100</v>
      </c>
      <c r="R68" s="127">
        <f t="shared" si="6"/>
        <v>0.25</v>
      </c>
      <c r="S68" s="132">
        <v>0</v>
      </c>
      <c r="T68" s="128">
        <v>0</v>
      </c>
      <c r="U68" s="128">
        <v>0</v>
      </c>
    </row>
    <row r="69" spans="1:21" s="123" customFormat="1" ht="16.95" customHeight="1" x14ac:dyDescent="0.3">
      <c r="A69" s="133">
        <f t="shared" si="4"/>
        <v>46</v>
      </c>
      <c r="B69" s="92">
        <v>15</v>
      </c>
      <c r="C69" s="133">
        <v>31</v>
      </c>
      <c r="D69" s="134" t="s">
        <v>46</v>
      </c>
      <c r="E69" s="92" t="s">
        <v>29</v>
      </c>
      <c r="F69" s="92" t="s">
        <v>211</v>
      </c>
      <c r="G69" s="92" t="s">
        <v>212</v>
      </c>
      <c r="H69" s="129" t="s">
        <v>15</v>
      </c>
      <c r="I69" s="129" t="s">
        <v>101</v>
      </c>
      <c r="J69" s="92" t="s">
        <v>309</v>
      </c>
      <c r="K69" s="129" t="s">
        <v>34</v>
      </c>
      <c r="L69" s="130">
        <v>5207</v>
      </c>
      <c r="M69" s="131">
        <v>62645</v>
      </c>
      <c r="N69" s="127">
        <f t="shared" si="5"/>
        <v>0.55000000000000004</v>
      </c>
      <c r="O69" s="132">
        <v>1383833</v>
      </c>
      <c r="P69" s="126">
        <f t="shared" si="3"/>
        <v>1383833</v>
      </c>
      <c r="Q69" s="129">
        <v>100</v>
      </c>
      <c r="R69" s="127">
        <f t="shared" si="6"/>
        <v>0.25</v>
      </c>
      <c r="S69" s="132">
        <v>0</v>
      </c>
      <c r="T69" s="128">
        <v>0</v>
      </c>
      <c r="U69" s="128">
        <v>0</v>
      </c>
    </row>
    <row r="70" spans="1:21" s="7" customFormat="1" ht="16.95" customHeight="1" x14ac:dyDescent="0.3">
      <c r="A70" s="133">
        <f t="shared" ref="A70:A87" si="7">B70+C70</f>
        <v>46</v>
      </c>
      <c r="B70" s="92">
        <v>15</v>
      </c>
      <c r="C70" s="133">
        <v>31</v>
      </c>
      <c r="D70" s="134" t="s">
        <v>46</v>
      </c>
      <c r="E70" s="92" t="s">
        <v>29</v>
      </c>
      <c r="F70" s="92" t="s">
        <v>213</v>
      </c>
      <c r="G70" s="92" t="s">
        <v>214</v>
      </c>
      <c r="H70" s="129" t="s">
        <v>15</v>
      </c>
      <c r="I70" s="129" t="s">
        <v>101</v>
      </c>
      <c r="J70" s="92" t="s">
        <v>309</v>
      </c>
      <c r="K70" s="129" t="s">
        <v>34</v>
      </c>
      <c r="L70" s="130">
        <v>5207</v>
      </c>
      <c r="M70" s="131">
        <v>62645</v>
      </c>
      <c r="N70" s="127">
        <f t="shared" ref="N70:N87" si="8">IF(AND(L70&lt;10000,M70&lt;57967),33%,55%)</f>
        <v>0.55000000000000004</v>
      </c>
      <c r="O70" s="132">
        <v>1443333</v>
      </c>
      <c r="P70" s="126">
        <f t="shared" si="3"/>
        <v>1443333</v>
      </c>
      <c r="Q70" s="129">
        <v>100</v>
      </c>
      <c r="R70" s="127">
        <f t="shared" ref="R70:R87" si="9">IF(Q70&gt;=250,0.65,IF(Q70&gt;=200,0.6,IF(Q70&gt;=185,0.55,IF(Q70&gt;=170,0.5,IF(Q70&gt;=155,0.45,IF(Q70&gt;=140,0.4,IF(Q70&gt;=125,0.35,IF(Q70&gt;=110,0.3,IF(Q70&gt;=95,0.25,IF(Q70&gt;=80,0.2,IF(Q70&gt;=70,0.15,IF(Q70&gt;=60,0.1,IF(Q70&lt;60,0)))))))))))))</f>
        <v>0.25</v>
      </c>
      <c r="S70" s="132">
        <v>0</v>
      </c>
      <c r="T70" s="128">
        <v>0</v>
      </c>
      <c r="U70" s="128">
        <v>0</v>
      </c>
    </row>
    <row r="71" spans="1:21" s="100" customFormat="1" ht="16.95" customHeight="1" x14ac:dyDescent="0.3">
      <c r="A71" s="133">
        <f t="shared" si="7"/>
        <v>45.5</v>
      </c>
      <c r="B71" s="92">
        <v>7.5</v>
      </c>
      <c r="C71" s="133">
        <v>38</v>
      </c>
      <c r="D71" s="134" t="s">
        <v>46</v>
      </c>
      <c r="E71" s="92" t="s">
        <v>170</v>
      </c>
      <c r="F71" s="92" t="s">
        <v>171</v>
      </c>
      <c r="G71" s="92" t="s">
        <v>172</v>
      </c>
      <c r="H71" s="129" t="s">
        <v>19</v>
      </c>
      <c r="I71" s="129" t="s">
        <v>113</v>
      </c>
      <c r="J71" s="92" t="s">
        <v>309</v>
      </c>
      <c r="K71" s="129" t="s">
        <v>34</v>
      </c>
      <c r="L71" s="130">
        <v>2452</v>
      </c>
      <c r="M71" s="131">
        <v>85909</v>
      </c>
      <c r="N71" s="127">
        <f t="shared" si="8"/>
        <v>0.55000000000000004</v>
      </c>
      <c r="O71" s="132">
        <v>2655750</v>
      </c>
      <c r="P71" s="126">
        <f t="shared" ref="P71:P87" si="10">O71-U71</f>
        <v>2655750</v>
      </c>
      <c r="Q71" s="129">
        <v>50</v>
      </c>
      <c r="R71" s="127">
        <f t="shared" si="9"/>
        <v>0</v>
      </c>
      <c r="S71" s="132">
        <v>0</v>
      </c>
      <c r="T71" s="128">
        <v>0</v>
      </c>
      <c r="U71" s="128">
        <v>0</v>
      </c>
    </row>
    <row r="72" spans="1:21" s="7" customFormat="1" ht="16.95" customHeight="1" x14ac:dyDescent="0.3">
      <c r="A72" s="133">
        <f t="shared" si="7"/>
        <v>44</v>
      </c>
      <c r="B72" s="92">
        <v>15</v>
      </c>
      <c r="C72" s="133">
        <v>29</v>
      </c>
      <c r="D72" s="134" t="s">
        <v>46</v>
      </c>
      <c r="E72" s="92" t="s">
        <v>55</v>
      </c>
      <c r="F72" s="92" t="s">
        <v>56</v>
      </c>
      <c r="G72" s="92" t="s">
        <v>57</v>
      </c>
      <c r="H72" s="129" t="s">
        <v>15</v>
      </c>
      <c r="I72" s="129" t="s">
        <v>41</v>
      </c>
      <c r="J72" s="92" t="s">
        <v>53</v>
      </c>
      <c r="K72" s="129" t="s">
        <v>34</v>
      </c>
      <c r="L72" s="130">
        <v>1555</v>
      </c>
      <c r="M72" s="131">
        <v>65714</v>
      </c>
      <c r="N72" s="127">
        <f t="shared" si="8"/>
        <v>0.55000000000000004</v>
      </c>
      <c r="O72" s="132">
        <v>1499400</v>
      </c>
      <c r="P72" s="126">
        <f t="shared" si="10"/>
        <v>1499400</v>
      </c>
      <c r="Q72" s="129">
        <v>100</v>
      </c>
      <c r="R72" s="127">
        <f t="shared" si="9"/>
        <v>0.25</v>
      </c>
      <c r="S72" s="132">
        <v>0</v>
      </c>
      <c r="T72" s="128">
        <v>0</v>
      </c>
      <c r="U72" s="128">
        <v>0</v>
      </c>
    </row>
    <row r="73" spans="1:21" s="7" customFormat="1" ht="16.95" customHeight="1" x14ac:dyDescent="0.3">
      <c r="A73" s="133">
        <f t="shared" si="7"/>
        <v>43.5</v>
      </c>
      <c r="B73" s="92">
        <v>13.5</v>
      </c>
      <c r="C73" s="133">
        <v>30</v>
      </c>
      <c r="D73" s="134" t="s">
        <v>46</v>
      </c>
      <c r="E73" s="92" t="s">
        <v>77</v>
      </c>
      <c r="F73" s="92" t="s">
        <v>237</v>
      </c>
      <c r="G73" s="92" t="s">
        <v>59</v>
      </c>
      <c r="H73" s="129" t="s">
        <v>16</v>
      </c>
      <c r="I73" s="129" t="s">
        <v>114</v>
      </c>
      <c r="J73" s="92" t="s">
        <v>54</v>
      </c>
      <c r="K73" s="129" t="s">
        <v>17</v>
      </c>
      <c r="L73" s="130">
        <v>3166</v>
      </c>
      <c r="M73" s="131">
        <v>58137</v>
      </c>
      <c r="N73" s="127">
        <f t="shared" si="8"/>
        <v>0.55000000000000004</v>
      </c>
      <c r="O73" s="132">
        <v>466671</v>
      </c>
      <c r="P73" s="126">
        <f t="shared" si="10"/>
        <v>466671</v>
      </c>
      <c r="Q73" s="129">
        <v>90</v>
      </c>
      <c r="R73" s="127">
        <f t="shared" si="9"/>
        <v>0.2</v>
      </c>
      <c r="S73" s="132">
        <v>0</v>
      </c>
      <c r="T73" s="128">
        <v>0</v>
      </c>
      <c r="U73" s="128">
        <v>0</v>
      </c>
    </row>
    <row r="74" spans="1:21" s="7" customFormat="1" ht="16.95" customHeight="1" x14ac:dyDescent="0.3">
      <c r="A74" s="133">
        <f t="shared" si="7"/>
        <v>43</v>
      </c>
      <c r="B74" s="92">
        <v>24</v>
      </c>
      <c r="C74" s="166">
        <v>19</v>
      </c>
      <c r="D74" s="134" t="s">
        <v>46</v>
      </c>
      <c r="E74" s="92" t="s">
        <v>136</v>
      </c>
      <c r="F74" s="92" t="s">
        <v>137</v>
      </c>
      <c r="G74" s="92" t="s">
        <v>138</v>
      </c>
      <c r="H74" s="129" t="s">
        <v>15</v>
      </c>
      <c r="I74" s="129" t="s">
        <v>116</v>
      </c>
      <c r="J74" s="92" t="s">
        <v>58</v>
      </c>
      <c r="K74" s="129" t="s">
        <v>34</v>
      </c>
      <c r="L74" s="130">
        <v>779</v>
      </c>
      <c r="M74" s="131">
        <v>53977</v>
      </c>
      <c r="N74" s="127">
        <f t="shared" si="8"/>
        <v>0.33</v>
      </c>
      <c r="O74" s="132">
        <v>655695</v>
      </c>
      <c r="P74" s="126">
        <f t="shared" si="10"/>
        <v>655695</v>
      </c>
      <c r="Q74" s="129">
        <v>160</v>
      </c>
      <c r="R74" s="127">
        <f t="shared" si="9"/>
        <v>0.45</v>
      </c>
      <c r="S74" s="132">
        <v>0</v>
      </c>
      <c r="T74" s="128">
        <v>0</v>
      </c>
      <c r="U74" s="128">
        <v>0</v>
      </c>
    </row>
    <row r="75" spans="1:21" s="7" customFormat="1" ht="16.95" customHeight="1" x14ac:dyDescent="0.3">
      <c r="A75" s="133">
        <f t="shared" si="7"/>
        <v>43</v>
      </c>
      <c r="B75" s="92">
        <v>15</v>
      </c>
      <c r="C75" s="133">
        <v>28</v>
      </c>
      <c r="D75" s="134" t="s">
        <v>46</v>
      </c>
      <c r="E75" s="92" t="s">
        <v>239</v>
      </c>
      <c r="F75" s="92" t="s">
        <v>301</v>
      </c>
      <c r="G75" s="92" t="s">
        <v>302</v>
      </c>
      <c r="H75" s="129" t="s">
        <v>16</v>
      </c>
      <c r="I75" s="129" t="s">
        <v>296</v>
      </c>
      <c r="J75" s="92" t="s">
        <v>36</v>
      </c>
      <c r="K75" s="129" t="s">
        <v>17</v>
      </c>
      <c r="L75" s="130">
        <v>5345</v>
      </c>
      <c r="M75" s="131">
        <v>63342</v>
      </c>
      <c r="N75" s="127">
        <f t="shared" si="8"/>
        <v>0.55000000000000004</v>
      </c>
      <c r="O75" s="132">
        <v>1708200</v>
      </c>
      <c r="P75" s="126">
        <f t="shared" si="10"/>
        <v>1708200</v>
      </c>
      <c r="Q75" s="129">
        <v>100</v>
      </c>
      <c r="R75" s="127">
        <f t="shared" si="9"/>
        <v>0.25</v>
      </c>
      <c r="S75" s="132">
        <v>0</v>
      </c>
      <c r="T75" s="128">
        <v>0</v>
      </c>
      <c r="U75" s="128">
        <v>0</v>
      </c>
    </row>
    <row r="76" spans="1:21" s="7" customFormat="1" ht="16.95" customHeight="1" x14ac:dyDescent="0.3">
      <c r="A76" s="133">
        <f t="shared" si="7"/>
        <v>43</v>
      </c>
      <c r="B76" s="92">
        <v>33</v>
      </c>
      <c r="C76" s="133">
        <v>10</v>
      </c>
      <c r="D76" s="134" t="s">
        <v>46</v>
      </c>
      <c r="E76" s="92" t="s">
        <v>261</v>
      </c>
      <c r="F76" s="92" t="s">
        <v>264</v>
      </c>
      <c r="G76" s="92" t="s">
        <v>265</v>
      </c>
      <c r="H76" s="129" t="s">
        <v>15</v>
      </c>
      <c r="I76" s="129" t="s">
        <v>100</v>
      </c>
      <c r="J76" s="92" t="s">
        <v>307</v>
      </c>
      <c r="K76" s="129" t="s">
        <v>34</v>
      </c>
      <c r="L76" s="130">
        <v>257</v>
      </c>
      <c r="M76" s="131">
        <v>48750</v>
      </c>
      <c r="N76" s="127">
        <f t="shared" si="8"/>
        <v>0.33</v>
      </c>
      <c r="O76" s="132">
        <v>32600</v>
      </c>
      <c r="P76" s="126">
        <f t="shared" si="10"/>
        <v>32600</v>
      </c>
      <c r="Q76" s="129">
        <v>220</v>
      </c>
      <c r="R76" s="127">
        <f t="shared" si="9"/>
        <v>0.6</v>
      </c>
      <c r="S76" s="132">
        <v>0</v>
      </c>
      <c r="T76" s="128">
        <v>0</v>
      </c>
      <c r="U76" s="128">
        <v>0</v>
      </c>
    </row>
    <row r="77" spans="1:21" s="7" customFormat="1" ht="16.95" customHeight="1" x14ac:dyDescent="0.3">
      <c r="A77" s="133">
        <f t="shared" si="7"/>
        <v>43</v>
      </c>
      <c r="B77" s="92">
        <v>33</v>
      </c>
      <c r="C77" s="133">
        <v>10</v>
      </c>
      <c r="D77" s="134" t="s">
        <v>46</v>
      </c>
      <c r="E77" s="92" t="s">
        <v>261</v>
      </c>
      <c r="F77" s="92" t="s">
        <v>262</v>
      </c>
      <c r="G77" s="92" t="s">
        <v>263</v>
      </c>
      <c r="H77" s="129" t="s">
        <v>15</v>
      </c>
      <c r="I77" s="129" t="s">
        <v>100</v>
      </c>
      <c r="J77" s="92" t="s">
        <v>307</v>
      </c>
      <c r="K77" s="129" t="s">
        <v>34</v>
      </c>
      <c r="L77" s="130">
        <v>257</v>
      </c>
      <c r="M77" s="131">
        <v>48750</v>
      </c>
      <c r="N77" s="127">
        <f t="shared" si="8"/>
        <v>0.33</v>
      </c>
      <c r="O77" s="132">
        <v>151360</v>
      </c>
      <c r="P77" s="126">
        <f t="shared" si="10"/>
        <v>151360</v>
      </c>
      <c r="Q77" s="129">
        <v>220</v>
      </c>
      <c r="R77" s="127">
        <f t="shared" si="9"/>
        <v>0.6</v>
      </c>
      <c r="S77" s="132">
        <v>0</v>
      </c>
      <c r="T77" s="128">
        <v>0</v>
      </c>
      <c r="U77" s="128">
        <v>0</v>
      </c>
    </row>
    <row r="78" spans="1:21" s="7" customFormat="1" ht="16.95" customHeight="1" x14ac:dyDescent="0.3">
      <c r="A78" s="133">
        <f t="shared" si="7"/>
        <v>39.25</v>
      </c>
      <c r="B78" s="92">
        <v>14.25</v>
      </c>
      <c r="C78" s="133">
        <v>25</v>
      </c>
      <c r="D78" s="134" t="s">
        <v>46</v>
      </c>
      <c r="E78" s="92" t="s">
        <v>202</v>
      </c>
      <c r="F78" s="92" t="s">
        <v>203</v>
      </c>
      <c r="G78" s="92" t="s">
        <v>204</v>
      </c>
      <c r="H78" s="129" t="s">
        <v>15</v>
      </c>
      <c r="I78" s="129" t="s">
        <v>99</v>
      </c>
      <c r="J78" s="92" t="s">
        <v>52</v>
      </c>
      <c r="K78" s="129" t="s">
        <v>34</v>
      </c>
      <c r="L78" s="130">
        <v>297</v>
      </c>
      <c r="M78" s="131">
        <v>77750</v>
      </c>
      <c r="N78" s="127">
        <f t="shared" si="8"/>
        <v>0.55000000000000004</v>
      </c>
      <c r="O78" s="132">
        <v>1206722</v>
      </c>
      <c r="P78" s="126">
        <f t="shared" si="10"/>
        <v>1206722</v>
      </c>
      <c r="Q78" s="129">
        <v>95</v>
      </c>
      <c r="R78" s="127">
        <f t="shared" si="9"/>
        <v>0.25</v>
      </c>
      <c r="S78" s="132">
        <v>0</v>
      </c>
      <c r="T78" s="128">
        <v>0</v>
      </c>
      <c r="U78" s="128">
        <v>0</v>
      </c>
    </row>
    <row r="79" spans="1:21" s="7" customFormat="1" ht="16.95" customHeight="1" x14ac:dyDescent="0.3">
      <c r="A79" s="133">
        <f t="shared" si="7"/>
        <v>38.75</v>
      </c>
      <c r="B79" s="92">
        <v>9.75</v>
      </c>
      <c r="C79" s="133">
        <v>29</v>
      </c>
      <c r="D79" s="134" t="s">
        <v>46</v>
      </c>
      <c r="E79" s="92" t="s">
        <v>331</v>
      </c>
      <c r="F79" s="92" t="s">
        <v>271</v>
      </c>
      <c r="G79" s="92" t="s">
        <v>272</v>
      </c>
      <c r="H79" s="129" t="s">
        <v>19</v>
      </c>
      <c r="I79" s="129" t="s">
        <v>43</v>
      </c>
      <c r="J79" s="92" t="s">
        <v>35</v>
      </c>
      <c r="K79" s="129" t="s">
        <v>33</v>
      </c>
      <c r="L79" s="130">
        <v>20526</v>
      </c>
      <c r="M79" s="131">
        <v>68801</v>
      </c>
      <c r="N79" s="127">
        <f t="shared" si="8"/>
        <v>0.55000000000000004</v>
      </c>
      <c r="O79" s="132">
        <v>5386500</v>
      </c>
      <c r="P79" s="126">
        <f t="shared" si="10"/>
        <v>5386500</v>
      </c>
      <c r="Q79" s="129">
        <v>65</v>
      </c>
      <c r="R79" s="127">
        <f t="shared" si="9"/>
        <v>0.1</v>
      </c>
      <c r="S79" s="132">
        <v>0</v>
      </c>
      <c r="T79" s="128">
        <v>0</v>
      </c>
      <c r="U79" s="128">
        <v>0</v>
      </c>
    </row>
    <row r="80" spans="1:21" s="7" customFormat="1" ht="16.95" customHeight="1" x14ac:dyDescent="0.3">
      <c r="A80" s="133">
        <f t="shared" si="7"/>
        <v>38.5</v>
      </c>
      <c r="B80" s="92">
        <v>10.5</v>
      </c>
      <c r="C80" s="166">
        <v>28</v>
      </c>
      <c r="D80" s="134" t="s">
        <v>46</v>
      </c>
      <c r="E80" s="92" t="s">
        <v>49</v>
      </c>
      <c r="F80" s="92" t="s">
        <v>139</v>
      </c>
      <c r="G80" s="92" t="s">
        <v>140</v>
      </c>
      <c r="H80" s="129" t="s">
        <v>15</v>
      </c>
      <c r="I80" s="129" t="s">
        <v>96</v>
      </c>
      <c r="J80" s="92" t="s">
        <v>50</v>
      </c>
      <c r="K80" s="129" t="s">
        <v>34</v>
      </c>
      <c r="L80" s="130">
        <v>840</v>
      </c>
      <c r="M80" s="131">
        <v>99423</v>
      </c>
      <c r="N80" s="127">
        <f t="shared" si="8"/>
        <v>0.55000000000000004</v>
      </c>
      <c r="O80" s="132">
        <v>735250</v>
      </c>
      <c r="P80" s="126">
        <f t="shared" si="10"/>
        <v>735250</v>
      </c>
      <c r="Q80" s="129">
        <v>70</v>
      </c>
      <c r="R80" s="127">
        <f t="shared" si="9"/>
        <v>0.15</v>
      </c>
      <c r="S80" s="132">
        <v>0</v>
      </c>
      <c r="T80" s="128">
        <v>0</v>
      </c>
      <c r="U80" s="128">
        <v>0</v>
      </c>
    </row>
    <row r="81" spans="1:21" s="7" customFormat="1" ht="16.95" customHeight="1" x14ac:dyDescent="0.3">
      <c r="A81" s="133">
        <f t="shared" si="7"/>
        <v>38.5</v>
      </c>
      <c r="B81" s="92">
        <v>4.5</v>
      </c>
      <c r="C81" s="133">
        <v>34</v>
      </c>
      <c r="D81" s="134" t="s">
        <v>46</v>
      </c>
      <c r="E81" s="92" t="s">
        <v>227</v>
      </c>
      <c r="F81" s="92" t="s">
        <v>228</v>
      </c>
      <c r="G81" s="92" t="s">
        <v>229</v>
      </c>
      <c r="H81" s="129" t="s">
        <v>15</v>
      </c>
      <c r="I81" s="129" t="s">
        <v>41</v>
      </c>
      <c r="J81" s="92" t="s">
        <v>310</v>
      </c>
      <c r="K81" s="129" t="s">
        <v>34</v>
      </c>
      <c r="L81" s="130">
        <v>7900</v>
      </c>
      <c r="M81" s="131">
        <v>96915</v>
      </c>
      <c r="N81" s="127">
        <f t="shared" si="8"/>
        <v>0.55000000000000004</v>
      </c>
      <c r="O81" s="132">
        <v>2187720</v>
      </c>
      <c r="P81" s="126">
        <f t="shared" si="10"/>
        <v>2187720</v>
      </c>
      <c r="Q81" s="129">
        <v>30</v>
      </c>
      <c r="R81" s="127">
        <f t="shared" si="9"/>
        <v>0</v>
      </c>
      <c r="S81" s="132">
        <v>0</v>
      </c>
      <c r="T81" s="128">
        <v>0</v>
      </c>
      <c r="U81" s="128">
        <v>0</v>
      </c>
    </row>
    <row r="82" spans="1:21" s="7" customFormat="1" ht="16.95" customHeight="1" x14ac:dyDescent="0.3">
      <c r="A82" s="133">
        <f t="shared" si="7"/>
        <v>38</v>
      </c>
      <c r="B82" s="92">
        <v>24</v>
      </c>
      <c r="C82" s="133">
        <v>14</v>
      </c>
      <c r="D82" s="134" t="s">
        <v>46</v>
      </c>
      <c r="E82" s="92" t="s">
        <v>150</v>
      </c>
      <c r="F82" s="92" t="s">
        <v>151</v>
      </c>
      <c r="G82" s="92" t="s">
        <v>152</v>
      </c>
      <c r="H82" s="129" t="s">
        <v>15</v>
      </c>
      <c r="I82" s="129" t="s">
        <v>111</v>
      </c>
      <c r="J82" s="92" t="s">
        <v>23</v>
      </c>
      <c r="K82" s="129" t="s">
        <v>34</v>
      </c>
      <c r="L82" s="130">
        <v>244</v>
      </c>
      <c r="M82" s="131">
        <v>63000</v>
      </c>
      <c r="N82" s="127">
        <f t="shared" si="8"/>
        <v>0.55000000000000004</v>
      </c>
      <c r="O82" s="132">
        <v>367150</v>
      </c>
      <c r="P82" s="126">
        <f t="shared" si="10"/>
        <v>367150</v>
      </c>
      <c r="Q82" s="129">
        <v>160</v>
      </c>
      <c r="R82" s="127">
        <f t="shared" si="9"/>
        <v>0.45</v>
      </c>
      <c r="S82" s="132">
        <v>0</v>
      </c>
      <c r="T82" s="128">
        <v>0</v>
      </c>
      <c r="U82" s="128">
        <v>0</v>
      </c>
    </row>
    <row r="83" spans="1:21" s="7" customFormat="1" ht="16.95" customHeight="1" x14ac:dyDescent="0.3">
      <c r="A83" s="133">
        <f t="shared" si="7"/>
        <v>38</v>
      </c>
      <c r="B83" s="92">
        <v>9</v>
      </c>
      <c r="C83" s="133">
        <v>29</v>
      </c>
      <c r="D83" s="134" t="s">
        <v>46</v>
      </c>
      <c r="E83" s="92" t="s">
        <v>332</v>
      </c>
      <c r="F83" s="92" t="s">
        <v>220</v>
      </c>
      <c r="G83" s="92" t="s">
        <v>221</v>
      </c>
      <c r="H83" s="129" t="s">
        <v>16</v>
      </c>
      <c r="I83" s="129" t="s">
        <v>95</v>
      </c>
      <c r="J83" s="92" t="s">
        <v>310</v>
      </c>
      <c r="K83" s="129" t="s">
        <v>17</v>
      </c>
      <c r="L83" s="130">
        <v>18576</v>
      </c>
      <c r="M83" s="131">
        <v>62514</v>
      </c>
      <c r="N83" s="127">
        <f t="shared" si="8"/>
        <v>0.55000000000000004</v>
      </c>
      <c r="O83" s="132">
        <v>485380</v>
      </c>
      <c r="P83" s="126">
        <f t="shared" si="10"/>
        <v>485380</v>
      </c>
      <c r="Q83" s="129">
        <v>60</v>
      </c>
      <c r="R83" s="127">
        <f t="shared" si="9"/>
        <v>0.1</v>
      </c>
      <c r="S83" s="132">
        <v>0</v>
      </c>
      <c r="T83" s="128">
        <v>0</v>
      </c>
      <c r="U83" s="128">
        <v>0</v>
      </c>
    </row>
    <row r="84" spans="1:21" s="124" customFormat="1" ht="16.95" customHeight="1" x14ac:dyDescent="0.3">
      <c r="A84" s="133">
        <f t="shared" si="7"/>
        <v>37.5</v>
      </c>
      <c r="B84" s="92">
        <v>4.5</v>
      </c>
      <c r="C84" s="133">
        <v>33</v>
      </c>
      <c r="D84" s="134" t="s">
        <v>46</v>
      </c>
      <c r="E84" s="92" t="s">
        <v>273</v>
      </c>
      <c r="F84" s="92" t="s">
        <v>274</v>
      </c>
      <c r="G84" s="92" t="s">
        <v>275</v>
      </c>
      <c r="H84" s="129" t="s">
        <v>15</v>
      </c>
      <c r="I84" s="129" t="s">
        <v>41</v>
      </c>
      <c r="J84" s="92" t="s">
        <v>27</v>
      </c>
      <c r="K84" s="129" t="s">
        <v>34</v>
      </c>
      <c r="L84" s="130">
        <v>13172</v>
      </c>
      <c r="M84" s="131">
        <v>73014</v>
      </c>
      <c r="N84" s="127">
        <f t="shared" si="8"/>
        <v>0.55000000000000004</v>
      </c>
      <c r="O84" s="132">
        <v>309290</v>
      </c>
      <c r="P84" s="126">
        <f t="shared" si="10"/>
        <v>309290</v>
      </c>
      <c r="Q84" s="129">
        <v>30</v>
      </c>
      <c r="R84" s="127">
        <f t="shared" si="9"/>
        <v>0</v>
      </c>
      <c r="S84" s="132">
        <v>0</v>
      </c>
      <c r="T84" s="128">
        <v>0</v>
      </c>
      <c r="U84" s="128">
        <v>0</v>
      </c>
    </row>
    <row r="85" spans="1:21" s="7" customFormat="1" ht="16.95" customHeight="1" x14ac:dyDescent="0.3">
      <c r="A85" s="133">
        <f t="shared" si="7"/>
        <v>37</v>
      </c>
      <c r="B85" s="92">
        <v>3</v>
      </c>
      <c r="C85" s="133">
        <v>34</v>
      </c>
      <c r="D85" s="134" t="s">
        <v>46</v>
      </c>
      <c r="E85" s="92" t="s">
        <v>215</v>
      </c>
      <c r="F85" s="92" t="s">
        <v>216</v>
      </c>
      <c r="G85" s="92" t="s">
        <v>217</v>
      </c>
      <c r="H85" s="129" t="s">
        <v>15</v>
      </c>
      <c r="I85" s="129" t="s">
        <v>41</v>
      </c>
      <c r="J85" s="92" t="s">
        <v>53</v>
      </c>
      <c r="K85" s="129" t="s">
        <v>34</v>
      </c>
      <c r="L85" s="130">
        <v>9625</v>
      </c>
      <c r="M85" s="131">
        <v>91029</v>
      </c>
      <c r="N85" s="127">
        <f t="shared" si="8"/>
        <v>0.55000000000000004</v>
      </c>
      <c r="O85" s="132">
        <v>1340545</v>
      </c>
      <c r="P85" s="126">
        <f t="shared" si="10"/>
        <v>1340545</v>
      </c>
      <c r="Q85" s="129">
        <v>20</v>
      </c>
      <c r="R85" s="127">
        <f t="shared" si="9"/>
        <v>0</v>
      </c>
      <c r="S85" s="132">
        <v>0</v>
      </c>
      <c r="T85" s="128">
        <v>0</v>
      </c>
      <c r="U85" s="128">
        <v>0</v>
      </c>
    </row>
    <row r="86" spans="1:21" s="7" customFormat="1" ht="16.95" customHeight="1" x14ac:dyDescent="0.3">
      <c r="A86" s="133">
        <f t="shared" si="7"/>
        <v>30.5</v>
      </c>
      <c r="B86" s="92">
        <v>1.5</v>
      </c>
      <c r="C86" s="133">
        <v>29</v>
      </c>
      <c r="D86" s="134" t="s">
        <v>46</v>
      </c>
      <c r="E86" s="92" t="s">
        <v>88</v>
      </c>
      <c r="F86" s="92" t="s">
        <v>304</v>
      </c>
      <c r="G86" s="92" t="s">
        <v>303</v>
      </c>
      <c r="H86" s="129" t="s">
        <v>15</v>
      </c>
      <c r="I86" s="129" t="s">
        <v>41</v>
      </c>
      <c r="J86" s="92" t="s">
        <v>22</v>
      </c>
      <c r="K86" s="129" t="s">
        <v>34</v>
      </c>
      <c r="L86" s="130">
        <v>9758</v>
      </c>
      <c r="M86" s="131">
        <v>110000</v>
      </c>
      <c r="N86" s="127">
        <f t="shared" si="8"/>
        <v>0.55000000000000004</v>
      </c>
      <c r="O86" s="132">
        <v>1981038</v>
      </c>
      <c r="P86" s="126">
        <f t="shared" si="10"/>
        <v>1981038</v>
      </c>
      <c r="Q86" s="129">
        <v>10</v>
      </c>
      <c r="R86" s="127">
        <f t="shared" si="9"/>
        <v>0</v>
      </c>
      <c r="S86" s="132">
        <v>0</v>
      </c>
      <c r="T86" s="128">
        <v>0</v>
      </c>
      <c r="U86" s="128">
        <v>0</v>
      </c>
    </row>
    <row r="87" spans="1:21" s="7" customFormat="1" ht="16.95" customHeight="1" x14ac:dyDescent="0.3">
      <c r="A87" s="231">
        <f t="shared" si="7"/>
        <v>30</v>
      </c>
      <c r="B87" s="92">
        <v>0</v>
      </c>
      <c r="C87" s="133">
        <v>30</v>
      </c>
      <c r="D87" s="134" t="s">
        <v>46</v>
      </c>
      <c r="E87" s="92" t="s">
        <v>334</v>
      </c>
      <c r="F87" s="92" t="s">
        <v>180</v>
      </c>
      <c r="G87" s="92" t="s">
        <v>181</v>
      </c>
      <c r="H87" s="129" t="s">
        <v>19</v>
      </c>
      <c r="I87" s="129" t="s">
        <v>107</v>
      </c>
      <c r="J87" s="92" t="s">
        <v>309</v>
      </c>
      <c r="K87" s="129" t="s">
        <v>33</v>
      </c>
      <c r="L87" s="130">
        <v>20953</v>
      </c>
      <c r="M87" s="131">
        <v>101554</v>
      </c>
      <c r="N87" s="127">
        <f t="shared" si="8"/>
        <v>0.55000000000000004</v>
      </c>
      <c r="O87" s="132">
        <v>1038453</v>
      </c>
      <c r="P87" s="126">
        <f t="shared" si="10"/>
        <v>1038453</v>
      </c>
      <c r="Q87" s="129">
        <v>0</v>
      </c>
      <c r="R87" s="127">
        <f t="shared" si="9"/>
        <v>0</v>
      </c>
      <c r="S87" s="132">
        <v>0</v>
      </c>
      <c r="T87" s="128">
        <v>0</v>
      </c>
      <c r="U87" s="128">
        <v>0</v>
      </c>
    </row>
    <row r="88" spans="1:21" s="19" customFormat="1" ht="3.6" customHeight="1" x14ac:dyDescent="0.3">
      <c r="A88" s="232"/>
      <c r="B88" s="46"/>
      <c r="C88" s="167"/>
      <c r="D88" s="47"/>
      <c r="E88" s="110"/>
      <c r="F88" s="110"/>
      <c r="G88" s="110"/>
      <c r="H88" s="110"/>
      <c r="I88" s="110"/>
      <c r="J88" s="110"/>
      <c r="K88" s="110"/>
      <c r="L88" s="111"/>
      <c r="M88" s="112"/>
      <c r="N88" s="113"/>
      <c r="O88" s="30"/>
      <c r="P88" s="114"/>
      <c r="Q88" s="115"/>
      <c r="R88" s="25"/>
      <c r="S88" s="31"/>
      <c r="T88" s="174"/>
      <c r="U88" s="207"/>
    </row>
    <row r="89" spans="1:21" s="7" customFormat="1" ht="18.75" customHeight="1" x14ac:dyDescent="0.3">
      <c r="A89" s="222"/>
      <c r="B89" s="15"/>
      <c r="C89" s="168"/>
      <c r="D89" s="15"/>
      <c r="E89" s="14"/>
      <c r="F89" s="15"/>
      <c r="G89" s="14"/>
      <c r="H89" s="15"/>
      <c r="I89" s="15"/>
      <c r="J89" s="15"/>
      <c r="K89" s="15"/>
      <c r="L89" s="16"/>
      <c r="M89" s="17"/>
      <c r="N89" s="18" t="s">
        <v>24</v>
      </c>
      <c r="O89" s="10">
        <f>SUM(O5:O87)</f>
        <v>144632822</v>
      </c>
      <c r="P89" s="10">
        <f>SUM(P5:P87)</f>
        <v>117917209.30000001</v>
      </c>
      <c r="Q89" s="10"/>
      <c r="R89" s="10"/>
      <c r="S89" s="10">
        <f>SUM(S5:S87)</f>
        <v>1990998</v>
      </c>
      <c r="T89" s="10">
        <f t="shared" ref="T89:U89" si="11">SUM(T5:T87)</f>
        <v>24724614.700000003</v>
      </c>
      <c r="U89" s="10">
        <f t="shared" si="11"/>
        <v>26715612.700000003</v>
      </c>
    </row>
    <row r="90" spans="1:21" ht="27" customHeight="1" x14ac:dyDescent="0.3">
      <c r="B90" s="227"/>
      <c r="C90" s="233" t="s">
        <v>351</v>
      </c>
      <c r="D90" s="233"/>
      <c r="E90" s="233"/>
      <c r="F90" s="233"/>
      <c r="G90" s="233"/>
      <c r="H90" s="233"/>
      <c r="I90" s="233"/>
      <c r="J90" s="233"/>
      <c r="K90" s="233"/>
      <c r="L90" s="233"/>
      <c r="M90" s="233"/>
      <c r="N90" s="233"/>
      <c r="O90" s="233"/>
      <c r="P90" s="233"/>
      <c r="Q90" s="227"/>
      <c r="R90" s="227"/>
      <c r="S90" s="227"/>
      <c r="T90" s="227"/>
      <c r="U90" s="227"/>
    </row>
    <row r="91" spans="1:21" ht="33.75" customHeight="1" x14ac:dyDescent="0.3">
      <c r="A91" s="194"/>
      <c r="B91" s="194"/>
      <c r="C91" s="35" t="s">
        <v>350</v>
      </c>
      <c r="D91" s="228" t="s">
        <v>45</v>
      </c>
      <c r="E91" s="229" t="s">
        <v>1</v>
      </c>
      <c r="F91" s="87" t="s">
        <v>2</v>
      </c>
      <c r="G91" s="230" t="s">
        <v>3</v>
      </c>
      <c r="H91" s="88" t="s">
        <v>4</v>
      </c>
      <c r="I91" s="88" t="s">
        <v>39</v>
      </c>
      <c r="J91" s="87" t="s">
        <v>5</v>
      </c>
      <c r="K91" s="88" t="s">
        <v>6</v>
      </c>
      <c r="L91" s="33" t="s">
        <v>7</v>
      </c>
      <c r="M91" s="89" t="s">
        <v>318</v>
      </c>
      <c r="N91" s="34" t="s">
        <v>126</v>
      </c>
      <c r="O91" s="89" t="s">
        <v>8</v>
      </c>
      <c r="P91" s="89" t="s">
        <v>9</v>
      </c>
      <c r="Q91" s="194"/>
      <c r="R91" s="192"/>
      <c r="S91" s="193"/>
      <c r="T91" s="194"/>
      <c r="U91" s="192"/>
    </row>
    <row r="92" spans="1:21" ht="14.4" x14ac:dyDescent="0.3">
      <c r="A92" s="201"/>
      <c r="B92" s="94"/>
      <c r="C92" s="204">
        <v>45594</v>
      </c>
      <c r="D92" s="134" t="s">
        <v>46</v>
      </c>
      <c r="E92" s="183" t="s">
        <v>355</v>
      </c>
      <c r="F92" s="183" t="s">
        <v>353</v>
      </c>
      <c r="G92" s="203" t="s">
        <v>354</v>
      </c>
      <c r="H92" s="183" t="s">
        <v>19</v>
      </c>
      <c r="I92" s="183" t="s">
        <v>352</v>
      </c>
      <c r="J92" s="183" t="s">
        <v>61</v>
      </c>
      <c r="K92" s="183" t="s">
        <v>33</v>
      </c>
      <c r="L92" s="184">
        <v>49748</v>
      </c>
      <c r="M92" s="185">
        <v>59861</v>
      </c>
      <c r="N92" s="186">
        <v>0.55000000000000004</v>
      </c>
      <c r="O92" s="187">
        <v>4232414</v>
      </c>
      <c r="P92" s="205">
        <v>4232414</v>
      </c>
      <c r="Q92" s="198"/>
      <c r="R92" s="195"/>
      <c r="S92" s="196"/>
      <c r="T92" s="197"/>
      <c r="U92" s="191"/>
    </row>
    <row r="93" spans="1:21" ht="14.4" x14ac:dyDescent="0.3">
      <c r="A93" s="202"/>
      <c r="B93" s="94"/>
      <c r="C93" s="204">
        <v>45610</v>
      </c>
      <c r="D93" s="134" t="s">
        <v>46</v>
      </c>
      <c r="E93" s="183" t="s">
        <v>356</v>
      </c>
      <c r="F93" s="183" t="s">
        <v>357</v>
      </c>
      <c r="G93" s="86" t="s">
        <v>358</v>
      </c>
      <c r="H93" s="183" t="s">
        <v>359</v>
      </c>
      <c r="I93" s="183" t="s">
        <v>42</v>
      </c>
      <c r="J93" s="188" t="s">
        <v>360</v>
      </c>
      <c r="K93" s="183" t="s">
        <v>17</v>
      </c>
      <c r="L93" s="97">
        <v>4040</v>
      </c>
      <c r="M93" s="185">
        <v>65906</v>
      </c>
      <c r="N93" s="186">
        <v>0.55000000000000004</v>
      </c>
      <c r="O93" s="189">
        <v>816412</v>
      </c>
      <c r="P93" s="189">
        <v>816412</v>
      </c>
      <c r="Q93" s="199"/>
      <c r="R93" s="195"/>
      <c r="S93" s="196"/>
      <c r="T93" s="197"/>
      <c r="U93" s="191"/>
    </row>
    <row r="94" spans="1:21" ht="14.4" x14ac:dyDescent="0.3">
      <c r="A94" s="190" t="s">
        <v>123</v>
      </c>
      <c r="B94" s="190"/>
      <c r="C94" s="190"/>
      <c r="D94" s="175"/>
      <c r="E94" s="175"/>
      <c r="F94" s="175"/>
      <c r="G94" s="175"/>
      <c r="H94" s="175"/>
      <c r="I94" s="175"/>
      <c r="J94" s="175"/>
      <c r="K94" s="175"/>
      <c r="L94" s="175"/>
      <c r="M94" s="175"/>
      <c r="N94" s="175"/>
      <c r="O94" s="175"/>
      <c r="P94" s="175"/>
      <c r="Q94" s="200"/>
      <c r="R94" s="190"/>
      <c r="S94" s="190"/>
      <c r="T94" s="163"/>
      <c r="U94" s="163"/>
    </row>
    <row r="95" spans="1:21" ht="14.4" x14ac:dyDescent="0.3">
      <c r="A95" s="235" t="s">
        <v>321</v>
      </c>
      <c r="B95" s="235"/>
      <c r="C95" s="235"/>
      <c r="D95" s="235"/>
      <c r="E95" s="235"/>
      <c r="F95" s="235"/>
      <c r="G95" s="235"/>
      <c r="H95" s="235"/>
      <c r="I95" s="235"/>
      <c r="J95" s="235"/>
      <c r="K95" s="235"/>
      <c r="L95" s="235"/>
      <c r="M95" s="235"/>
      <c r="N95" s="235"/>
      <c r="O95" s="235"/>
      <c r="P95" s="235"/>
      <c r="Q95" s="235"/>
      <c r="R95" s="235"/>
      <c r="S95" s="235"/>
      <c r="T95" s="163"/>
      <c r="U95" s="163"/>
    </row>
    <row r="96" spans="1:21" ht="15.6" x14ac:dyDescent="0.25">
      <c r="A96" s="236" t="s">
        <v>90</v>
      </c>
      <c r="B96" s="236"/>
      <c r="C96" s="236"/>
      <c r="D96" s="236"/>
      <c r="E96" s="236"/>
      <c r="F96" s="236"/>
      <c r="G96" s="236"/>
      <c r="H96" s="236"/>
      <c r="I96" s="236"/>
      <c r="J96" s="236"/>
      <c r="K96" s="236"/>
      <c r="L96" s="236"/>
      <c r="M96" s="236"/>
      <c r="N96" s="236"/>
      <c r="O96" s="236"/>
      <c r="P96" s="236"/>
      <c r="Q96" s="236"/>
      <c r="R96" s="236"/>
      <c r="S96" s="236"/>
      <c r="T96" s="164"/>
      <c r="U96" s="164"/>
    </row>
    <row r="97" spans="1:21" ht="15.6" x14ac:dyDescent="0.25">
      <c r="A97" s="234" t="s">
        <v>125</v>
      </c>
      <c r="B97" s="234"/>
      <c r="C97" s="234"/>
      <c r="D97" s="234"/>
      <c r="E97" s="234"/>
      <c r="F97" s="234"/>
      <c r="G97" s="234"/>
      <c r="H97" s="234"/>
      <c r="I97" s="234"/>
      <c r="J97" s="234"/>
      <c r="K97" s="234"/>
      <c r="L97" s="234"/>
      <c r="M97" s="234"/>
      <c r="N97" s="234"/>
      <c r="O97" s="234"/>
      <c r="P97" s="234"/>
      <c r="Q97" s="234"/>
      <c r="R97" s="234"/>
      <c r="S97" s="234"/>
      <c r="T97" s="162"/>
      <c r="U97" s="162"/>
    </row>
    <row r="98" spans="1:21" ht="15.6" x14ac:dyDescent="0.25">
      <c r="A98" s="234" t="s">
        <v>122</v>
      </c>
      <c r="B98" s="234"/>
      <c r="C98" s="234"/>
      <c r="D98" s="234"/>
      <c r="E98" s="234"/>
      <c r="F98" s="234"/>
      <c r="G98" s="234"/>
      <c r="H98" s="234"/>
      <c r="I98" s="234"/>
      <c r="J98" s="234"/>
      <c r="K98" s="234"/>
      <c r="L98" s="234"/>
      <c r="M98" s="234"/>
      <c r="N98" s="234"/>
      <c r="O98" s="234"/>
      <c r="P98" s="234"/>
      <c r="Q98" s="234"/>
      <c r="R98" s="234"/>
      <c r="S98" s="234"/>
      <c r="T98" s="162"/>
      <c r="U98" s="162"/>
    </row>
    <row r="99" spans="1:21" ht="15.6" x14ac:dyDescent="0.25">
      <c r="A99" s="234" t="s">
        <v>316</v>
      </c>
      <c r="B99" s="234"/>
      <c r="C99" s="234"/>
      <c r="D99" s="234"/>
      <c r="E99" s="234"/>
      <c r="F99" s="234"/>
      <c r="G99" s="234"/>
      <c r="H99" s="234"/>
      <c r="I99" s="234"/>
      <c r="J99" s="234"/>
      <c r="K99" s="234"/>
      <c r="L99" s="234"/>
      <c r="M99" s="234"/>
      <c r="N99" s="234"/>
      <c r="O99" s="234"/>
      <c r="P99" s="234"/>
      <c r="Q99" s="234"/>
      <c r="R99" s="234"/>
      <c r="S99" s="234"/>
      <c r="T99" s="162"/>
      <c r="U99" s="162"/>
    </row>
    <row r="100" spans="1:21" ht="15.6" x14ac:dyDescent="0.25">
      <c r="A100" s="234" t="s">
        <v>341</v>
      </c>
      <c r="B100" s="234"/>
      <c r="C100" s="234"/>
      <c r="D100" s="234"/>
      <c r="E100" s="234"/>
      <c r="F100" s="234"/>
      <c r="G100" s="234"/>
      <c r="H100" s="234"/>
      <c r="I100" s="234"/>
      <c r="J100" s="234"/>
      <c r="K100" s="234"/>
      <c r="L100" s="234"/>
      <c r="M100" s="234"/>
      <c r="N100" s="234"/>
      <c r="O100" s="234"/>
      <c r="P100" s="234"/>
      <c r="Q100" s="234"/>
      <c r="R100" s="234"/>
      <c r="S100" s="234"/>
      <c r="T100" s="162"/>
      <c r="U100" s="162"/>
    </row>
    <row r="101" spans="1:21" ht="15.6" x14ac:dyDescent="0.25">
      <c r="A101" s="234" t="s">
        <v>317</v>
      </c>
      <c r="B101" s="234"/>
      <c r="C101" s="234"/>
      <c r="D101" s="234"/>
      <c r="E101" s="234"/>
      <c r="F101" s="234"/>
      <c r="G101" s="234"/>
      <c r="H101" s="234"/>
      <c r="I101" s="234"/>
      <c r="J101" s="234"/>
      <c r="K101" s="234"/>
      <c r="L101" s="234"/>
      <c r="M101" s="234"/>
      <c r="N101" s="234"/>
      <c r="O101" s="234"/>
      <c r="P101" s="234"/>
      <c r="Q101" s="234"/>
      <c r="R101" s="234"/>
      <c r="S101" s="234"/>
      <c r="T101" s="162"/>
      <c r="U101" s="162"/>
    </row>
    <row r="102" spans="1:21" x14ac:dyDescent="0.25">
      <c r="A102" s="83"/>
      <c r="B102" s="83"/>
      <c r="C102" s="169"/>
      <c r="D102" s="83"/>
      <c r="E102" s="19"/>
      <c r="F102" s="83"/>
      <c r="G102" s="19"/>
      <c r="H102" s="94"/>
      <c r="I102" s="94"/>
      <c r="J102" s="83"/>
      <c r="K102" s="94"/>
      <c r="L102" s="96"/>
      <c r="M102" s="93"/>
      <c r="N102" s="51"/>
      <c r="O102" s="48"/>
      <c r="P102" s="48"/>
      <c r="Q102" s="94"/>
      <c r="R102" s="51"/>
      <c r="S102" s="84"/>
      <c r="T102" s="85"/>
      <c r="U102" s="85"/>
    </row>
    <row r="103" spans="1:21" x14ac:dyDescent="0.25">
      <c r="A103" s="83"/>
      <c r="B103" s="83"/>
      <c r="C103" s="169"/>
      <c r="D103" s="83"/>
      <c r="E103" s="19"/>
      <c r="F103" s="83"/>
      <c r="G103" s="19"/>
      <c r="H103" s="94"/>
      <c r="I103" s="94"/>
      <c r="J103" s="83"/>
      <c r="K103" s="94"/>
      <c r="L103" s="96"/>
      <c r="M103" s="93"/>
      <c r="N103" s="51"/>
      <c r="O103" s="48"/>
      <c r="P103" s="48"/>
      <c r="Q103" s="94"/>
      <c r="R103" s="51"/>
      <c r="S103" s="84"/>
      <c r="T103" s="85"/>
      <c r="U103" s="85"/>
    </row>
    <row r="104" spans="1:21" x14ac:dyDescent="0.25">
      <c r="A104" s="83"/>
      <c r="B104" s="83"/>
      <c r="C104" s="169"/>
      <c r="D104" s="83"/>
      <c r="E104" s="19"/>
      <c r="F104" s="83"/>
      <c r="G104" s="19"/>
      <c r="H104" s="94"/>
      <c r="I104" s="94"/>
      <c r="J104" s="83"/>
      <c r="K104" s="94"/>
      <c r="L104" s="96"/>
      <c r="M104" s="93"/>
      <c r="N104" s="51"/>
      <c r="O104" s="48"/>
      <c r="P104" s="48"/>
      <c r="Q104" s="94"/>
      <c r="R104" s="51"/>
      <c r="S104" s="84"/>
      <c r="T104" s="85"/>
      <c r="U104" s="85"/>
    </row>
    <row r="105" spans="1:21" x14ac:dyDescent="0.25">
      <c r="A105" s="83"/>
      <c r="B105" s="83"/>
      <c r="C105" s="169"/>
      <c r="D105" s="83"/>
      <c r="E105" s="19"/>
      <c r="F105" s="83"/>
      <c r="G105" s="19"/>
      <c r="H105" s="94"/>
      <c r="I105" s="94"/>
      <c r="J105" s="83"/>
      <c r="K105" s="94"/>
      <c r="L105" s="96"/>
      <c r="M105" s="93"/>
      <c r="N105" s="51"/>
      <c r="O105" s="48"/>
      <c r="P105" s="48"/>
      <c r="Q105" s="94"/>
      <c r="R105" s="51"/>
      <c r="S105" s="84"/>
      <c r="T105" s="85"/>
      <c r="U105" s="85"/>
    </row>
    <row r="106" spans="1:21" x14ac:dyDescent="0.25">
      <c r="A106" s="83"/>
      <c r="B106" s="83"/>
      <c r="C106" s="169"/>
      <c r="D106" s="83"/>
      <c r="E106" s="19"/>
      <c r="F106" s="83"/>
      <c r="G106" s="19"/>
      <c r="H106" s="94"/>
      <c r="I106" s="94"/>
      <c r="J106" s="83"/>
      <c r="K106" s="94"/>
      <c r="L106" s="96"/>
      <c r="M106" s="93"/>
      <c r="N106" s="51"/>
      <c r="O106" s="48"/>
      <c r="P106" s="48"/>
      <c r="Q106" s="94"/>
      <c r="R106" s="51"/>
      <c r="S106" s="84"/>
      <c r="T106" s="85"/>
      <c r="U106" s="85"/>
    </row>
    <row r="107" spans="1:21" x14ac:dyDescent="0.25">
      <c r="A107" s="83"/>
      <c r="B107" s="83"/>
      <c r="C107" s="169"/>
      <c r="D107" s="83"/>
      <c r="E107" s="19"/>
      <c r="F107" s="83"/>
      <c r="G107" s="19"/>
      <c r="H107" s="94"/>
      <c r="I107" s="94"/>
      <c r="J107" s="83"/>
      <c r="K107" s="94"/>
      <c r="L107" s="96"/>
      <c r="M107" s="93"/>
      <c r="N107" s="51"/>
      <c r="O107" s="48"/>
      <c r="P107" s="48"/>
      <c r="Q107" s="94"/>
      <c r="R107" s="51"/>
      <c r="S107" s="84"/>
      <c r="T107" s="85"/>
      <c r="U107" s="85"/>
    </row>
    <row r="108" spans="1:21" x14ac:dyDescent="0.25">
      <c r="A108" s="83"/>
      <c r="B108" s="83"/>
      <c r="C108" s="169"/>
      <c r="D108" s="83"/>
      <c r="E108" s="19"/>
      <c r="F108" s="83"/>
      <c r="G108" s="19"/>
      <c r="H108" s="94"/>
      <c r="I108" s="94"/>
      <c r="J108" s="83"/>
      <c r="K108" s="94"/>
      <c r="L108" s="96"/>
      <c r="M108" s="93"/>
      <c r="N108" s="51"/>
      <c r="O108" s="48"/>
      <c r="P108" s="48"/>
      <c r="Q108" s="94"/>
      <c r="R108" s="51"/>
      <c r="S108" s="84"/>
      <c r="T108" s="85"/>
      <c r="U108" s="85"/>
    </row>
    <row r="109" spans="1:21" x14ac:dyDescent="0.25">
      <c r="A109" s="83"/>
      <c r="B109" s="83"/>
      <c r="C109" s="169"/>
      <c r="D109" s="83"/>
      <c r="E109" s="19"/>
      <c r="F109" s="83"/>
      <c r="G109" s="19"/>
      <c r="H109" s="94"/>
      <c r="I109" s="94"/>
      <c r="J109" s="83"/>
      <c r="K109" s="94"/>
      <c r="L109" s="96"/>
      <c r="M109" s="93"/>
      <c r="N109" s="51"/>
      <c r="O109" s="48"/>
      <c r="P109" s="48"/>
      <c r="Q109" s="94"/>
      <c r="R109" s="51"/>
      <c r="S109" s="84"/>
      <c r="T109" s="85"/>
      <c r="U109" s="85"/>
    </row>
    <row r="110" spans="1:21" x14ac:dyDescent="0.25">
      <c r="A110" s="83"/>
      <c r="B110" s="83"/>
      <c r="C110" s="169"/>
      <c r="D110" s="83"/>
      <c r="E110" s="19"/>
      <c r="F110" s="83"/>
      <c r="G110" s="19"/>
      <c r="H110" s="94"/>
      <c r="I110" s="94"/>
      <c r="J110" s="83"/>
      <c r="K110" s="94"/>
      <c r="L110" s="96"/>
      <c r="M110" s="93"/>
      <c r="N110" s="51"/>
      <c r="O110" s="48"/>
      <c r="P110" s="48"/>
      <c r="Q110" s="94"/>
      <c r="R110" s="51"/>
      <c r="S110" s="84"/>
      <c r="T110" s="85"/>
      <c r="U110" s="85"/>
    </row>
  </sheetData>
  <autoFilter ref="A4:U4" xr:uid="{FE079534-F4B9-4902-9EE7-3E76C654AF00}">
    <sortState xmlns:xlrd2="http://schemas.microsoft.com/office/spreadsheetml/2017/richdata2" ref="A5:U86">
      <sortCondition descending="1" ref="A4"/>
    </sortState>
  </autoFilter>
  <mergeCells count="8">
    <mergeCell ref="C90:P90"/>
    <mergeCell ref="A99:S99"/>
    <mergeCell ref="A100:S100"/>
    <mergeCell ref="A101:S101"/>
    <mergeCell ref="A95:S95"/>
    <mergeCell ref="A96:S96"/>
    <mergeCell ref="A97:S97"/>
    <mergeCell ref="A98:S98"/>
  </mergeCells>
  <pageMargins left="0.7" right="0.7" top="0.75" bottom="0.75" header="0.3" footer="0.3"/>
  <pageSetup paperSize="17" scale="66" fitToHeight="0" orientation="landscape" r:id="rId1"/>
  <headerFooter>
    <oddHeader xml:space="preserve">&amp;C&amp;"Arial,Bold"&amp;16SDWLP SFY 2025 FINAL FUNDING LIST&amp;10
&amp;12Updated January 2, 2025&amp;"Arial,Regular"&amp;10
</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6E4AC-8DEE-4D32-860B-7EEBD3E127F8}">
  <sheetPr>
    <pageSetUpPr fitToPage="1"/>
  </sheetPr>
  <dimension ref="A2:EE28"/>
  <sheetViews>
    <sheetView view="pageLayout" zoomScaleNormal="100" workbookViewId="0">
      <selection activeCell="A15" sqref="A15:T15"/>
    </sheetView>
  </sheetViews>
  <sheetFormatPr defaultRowHeight="13.2" x14ac:dyDescent="0.25"/>
  <cols>
    <col min="1" max="3" width="10.33203125" style="3" customWidth="1"/>
    <col min="4" max="4" width="25.109375" customWidth="1"/>
    <col min="5" max="5" width="8.6640625" style="3" customWidth="1"/>
    <col min="6" max="6" width="39" customWidth="1"/>
    <col min="7" max="7" width="9.6640625" style="3" customWidth="1"/>
    <col min="8" max="8" width="12.5546875" style="3" customWidth="1"/>
    <col min="9" max="9" width="14" style="3" customWidth="1"/>
    <col min="10" max="10" width="11" style="3" customWidth="1"/>
    <col min="11" max="11" width="10.6640625" style="4" customWidth="1"/>
    <col min="12" max="12" width="14.33203125" style="5" customWidth="1"/>
    <col min="13" max="13" width="14.88671875" style="5" customWidth="1"/>
    <col min="14" max="14" width="10.5546875" style="82" customWidth="1"/>
    <col min="15" max="15" width="15.33203125" style="5" customWidth="1"/>
    <col min="16" max="16" width="8.44140625" style="50" hidden="1" customWidth="1"/>
    <col min="17" max="17" width="14.44140625" style="6" customWidth="1"/>
    <col min="18" max="18" width="14.33203125" style="5" customWidth="1"/>
    <col min="19" max="20" width="14.109375" bestFit="1" customWidth="1"/>
    <col min="21" max="21" width="12.33203125" hidden="1" customWidth="1"/>
  </cols>
  <sheetData>
    <row r="2" spans="1:135" ht="13.8" thickBot="1" x14ac:dyDescent="0.3">
      <c r="L2" s="48"/>
      <c r="M2" s="48"/>
      <c r="N2" s="49"/>
      <c r="O2" s="48"/>
      <c r="Q2" s="51"/>
      <c r="R2" s="48"/>
    </row>
    <row r="3" spans="1:135" ht="14.4" x14ac:dyDescent="0.3">
      <c r="A3" s="36"/>
      <c r="B3" s="37"/>
      <c r="C3" s="37"/>
      <c r="D3" s="38"/>
      <c r="E3" s="37"/>
      <c r="F3" s="38"/>
      <c r="G3" s="37"/>
      <c r="H3" s="37"/>
      <c r="I3" s="37"/>
      <c r="J3" s="37"/>
      <c r="K3" s="39"/>
      <c r="L3" s="40"/>
      <c r="M3" s="42"/>
      <c r="N3" s="52"/>
      <c r="O3" s="40"/>
      <c r="P3" s="53"/>
      <c r="Q3" s="41"/>
      <c r="R3" s="40"/>
      <c r="S3" s="38"/>
      <c r="T3" s="54"/>
      <c r="U3" s="55"/>
    </row>
    <row r="4" spans="1:135" ht="14.4" x14ac:dyDescent="0.3">
      <c r="A4" s="43"/>
      <c r="B4" s="56"/>
      <c r="C4" s="56"/>
      <c r="D4" s="55"/>
      <c r="E4" s="56"/>
      <c r="F4" s="55"/>
      <c r="G4" s="56"/>
      <c r="H4" s="56"/>
      <c r="I4" s="56"/>
      <c r="J4" s="56"/>
      <c r="K4" s="57"/>
      <c r="L4" s="58" t="s">
        <v>26</v>
      </c>
      <c r="M4" s="59">
        <v>72458</v>
      </c>
      <c r="N4" s="60"/>
      <c r="O4" s="22" t="s">
        <v>335</v>
      </c>
      <c r="P4" s="61"/>
      <c r="Q4" s="1"/>
      <c r="R4" s="32"/>
      <c r="S4" s="55"/>
      <c r="T4" s="62"/>
      <c r="U4" s="55"/>
    </row>
    <row r="5" spans="1:135" x14ac:dyDescent="0.25">
      <c r="A5" s="63"/>
      <c r="B5" s="64"/>
      <c r="C5" s="64"/>
      <c r="D5" s="65"/>
      <c r="E5" s="64"/>
      <c r="F5" s="65"/>
      <c r="G5" s="64"/>
      <c r="H5" s="64"/>
      <c r="I5" s="64"/>
      <c r="J5" s="64"/>
      <c r="K5" s="66"/>
      <c r="L5" s="67"/>
      <c r="M5" s="67"/>
      <c r="N5" s="68"/>
      <c r="O5" s="67"/>
      <c r="P5" s="69"/>
      <c r="Q5" s="70"/>
      <c r="R5" s="67"/>
      <c r="S5" s="65"/>
      <c r="T5" s="71"/>
      <c r="U5" s="55"/>
    </row>
    <row r="6" spans="1:135" s="2" customFormat="1" ht="73.95" customHeight="1" x14ac:dyDescent="0.3">
      <c r="A6" s="45" t="s">
        <v>0</v>
      </c>
      <c r="B6" s="11" t="s">
        <v>347</v>
      </c>
      <c r="C6" s="11" t="s">
        <v>348</v>
      </c>
      <c r="D6" s="12" t="s">
        <v>1</v>
      </c>
      <c r="E6" s="11" t="s">
        <v>2</v>
      </c>
      <c r="F6" s="12" t="s">
        <v>3</v>
      </c>
      <c r="G6" s="13" t="s">
        <v>4</v>
      </c>
      <c r="H6" s="13" t="s">
        <v>39</v>
      </c>
      <c r="I6" s="11" t="s">
        <v>5</v>
      </c>
      <c r="J6" s="88" t="s">
        <v>6</v>
      </c>
      <c r="K6" s="33" t="s">
        <v>7</v>
      </c>
      <c r="L6" s="89" t="s">
        <v>336</v>
      </c>
      <c r="M6" s="89" t="s">
        <v>8</v>
      </c>
      <c r="N6" s="90" t="s">
        <v>126</v>
      </c>
      <c r="O6" s="89" t="s">
        <v>9</v>
      </c>
      <c r="P6" s="72" t="s">
        <v>10</v>
      </c>
      <c r="Q6" s="34" t="s">
        <v>349</v>
      </c>
      <c r="R6" s="89" t="s">
        <v>127</v>
      </c>
      <c r="S6" s="73" t="s">
        <v>120</v>
      </c>
      <c r="T6" s="74" t="s">
        <v>121</v>
      </c>
      <c r="U6" s="65" t="s">
        <v>89</v>
      </c>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row>
    <row r="7" spans="1:135" ht="16.95" customHeight="1" x14ac:dyDescent="0.3">
      <c r="A7" s="75">
        <v>233.2</v>
      </c>
      <c r="B7" s="76">
        <v>32.5</v>
      </c>
      <c r="C7" s="76">
        <v>200.7</v>
      </c>
      <c r="D7" s="86" t="s">
        <v>312</v>
      </c>
      <c r="E7" s="86" t="s">
        <v>254</v>
      </c>
      <c r="F7" s="86" t="s">
        <v>255</v>
      </c>
      <c r="G7" s="116" t="s">
        <v>19</v>
      </c>
      <c r="H7" s="116" t="s">
        <v>113</v>
      </c>
      <c r="I7" s="86" t="s">
        <v>54</v>
      </c>
      <c r="J7" s="116" t="s">
        <v>33</v>
      </c>
      <c r="K7" s="117">
        <v>8159</v>
      </c>
      <c r="L7" s="118">
        <v>60202</v>
      </c>
      <c r="M7" s="119">
        <v>1008997</v>
      </c>
      <c r="N7" s="125">
        <v>0.55000000000000004</v>
      </c>
      <c r="O7" s="23">
        <f>M7-R7</f>
        <v>504498</v>
      </c>
      <c r="P7" s="77"/>
      <c r="Q7" s="21">
        <v>0.5</v>
      </c>
      <c r="R7" s="78">
        <v>504499</v>
      </c>
      <c r="S7" s="79">
        <v>0</v>
      </c>
      <c r="T7" s="80">
        <f>R7</f>
        <v>504499</v>
      </c>
      <c r="U7">
        <f>IF(AND(K7&lt;10000,L7&lt;53664),33%,55%)</f>
        <v>0.55000000000000004</v>
      </c>
    </row>
    <row r="8" spans="1:135" ht="16.95" customHeight="1" x14ac:dyDescent="0.3">
      <c r="A8" s="75">
        <v>198.2</v>
      </c>
      <c r="B8" s="76">
        <v>55</v>
      </c>
      <c r="C8" s="76">
        <v>143.19999999999999</v>
      </c>
      <c r="D8" s="86" t="s">
        <v>311</v>
      </c>
      <c r="E8" s="86" t="s">
        <v>308</v>
      </c>
      <c r="F8" s="86" t="s">
        <v>314</v>
      </c>
      <c r="G8" s="116" t="s">
        <v>12</v>
      </c>
      <c r="H8" s="116" t="s">
        <v>291</v>
      </c>
      <c r="I8" s="86" t="s">
        <v>20</v>
      </c>
      <c r="J8" s="116" t="s">
        <v>13</v>
      </c>
      <c r="K8" s="117">
        <v>4232</v>
      </c>
      <c r="L8" s="118">
        <v>59574</v>
      </c>
      <c r="M8" s="119">
        <v>972998</v>
      </c>
      <c r="N8" s="125">
        <v>0.55000000000000004</v>
      </c>
      <c r="O8" s="23">
        <f>M8-R8</f>
        <v>486499</v>
      </c>
      <c r="P8" s="77">
        <v>285</v>
      </c>
      <c r="Q8" s="21">
        <v>0.5</v>
      </c>
      <c r="R8" s="78">
        <v>486499</v>
      </c>
      <c r="S8" s="79">
        <v>0</v>
      </c>
      <c r="T8" s="80">
        <f>R8</f>
        <v>486499</v>
      </c>
      <c r="U8">
        <f t="shared" ref="U8:U9" si="0">IF(AND(K8&lt;10000,L8&lt;53664),33%,55%)</f>
        <v>0.55000000000000004</v>
      </c>
    </row>
    <row r="9" spans="1:135" ht="16.95" customHeight="1" x14ac:dyDescent="0.3">
      <c r="A9" s="75">
        <v>129.4</v>
      </c>
      <c r="B9" s="76">
        <v>75</v>
      </c>
      <c r="C9" s="76">
        <v>54.4</v>
      </c>
      <c r="D9" s="86" t="s">
        <v>313</v>
      </c>
      <c r="E9" s="86" t="s">
        <v>218</v>
      </c>
      <c r="F9" s="86" t="s">
        <v>219</v>
      </c>
      <c r="G9" s="116" t="s">
        <v>21</v>
      </c>
      <c r="H9" s="116" t="s">
        <v>110</v>
      </c>
      <c r="I9" s="86" t="s">
        <v>54</v>
      </c>
      <c r="J9" s="116" t="s">
        <v>47</v>
      </c>
      <c r="K9" s="117">
        <v>4377</v>
      </c>
      <c r="L9" s="118">
        <v>54107</v>
      </c>
      <c r="M9" s="119">
        <v>2000000</v>
      </c>
      <c r="N9" s="125">
        <v>0.33</v>
      </c>
      <c r="O9" s="23">
        <f>M9-R9</f>
        <v>1000000</v>
      </c>
      <c r="P9" s="77"/>
      <c r="Q9" s="21">
        <v>0.5</v>
      </c>
      <c r="R9" s="78">
        <v>1000000</v>
      </c>
      <c r="S9" s="79">
        <v>0</v>
      </c>
      <c r="T9" s="80">
        <f>R9</f>
        <v>1000000</v>
      </c>
      <c r="U9">
        <f t="shared" si="0"/>
        <v>0.55000000000000004</v>
      </c>
    </row>
    <row r="10" spans="1:135" ht="3.6" customHeight="1" x14ac:dyDescent="0.3">
      <c r="A10" s="135"/>
      <c r="B10" s="136"/>
      <c r="C10" s="136"/>
      <c r="D10" s="137"/>
      <c r="E10" s="137"/>
      <c r="F10" s="137"/>
      <c r="G10" s="138"/>
      <c r="H10" s="138"/>
      <c r="I10" s="137"/>
      <c r="J10" s="138"/>
      <c r="K10" s="139"/>
      <c r="L10" s="140"/>
      <c r="M10" s="141"/>
      <c r="N10" s="142"/>
      <c r="O10" s="143"/>
      <c r="P10" s="144"/>
      <c r="Q10" s="145"/>
      <c r="R10" s="146"/>
      <c r="S10" s="147"/>
      <c r="T10" s="148"/>
    </row>
    <row r="11" spans="1:135" ht="16.95" customHeight="1" x14ac:dyDescent="0.3">
      <c r="A11" s="44"/>
      <c r="B11" s="15"/>
      <c r="C11" s="15"/>
      <c r="D11" s="14"/>
      <c r="E11" s="15"/>
      <c r="F11" s="14"/>
      <c r="G11" s="15"/>
      <c r="H11" s="15"/>
      <c r="I11" s="15"/>
      <c r="J11" s="15"/>
      <c r="K11" s="16"/>
      <c r="L11" s="159" t="s">
        <v>24</v>
      </c>
      <c r="M11" s="10">
        <f>SUM(M7:M9)</f>
        <v>3981995</v>
      </c>
      <c r="N11" s="160"/>
      <c r="O11" s="10">
        <f>SUM(O7:O9)</f>
        <v>1990997</v>
      </c>
      <c r="P11" s="161"/>
      <c r="Q11" s="10"/>
      <c r="R11" s="10">
        <f>SUM(R7:R9)</f>
        <v>1990998</v>
      </c>
      <c r="S11" s="10">
        <f>SUM(S7:S9)</f>
        <v>0</v>
      </c>
      <c r="T11" s="10">
        <f>SUM(T7:T9)</f>
        <v>1990998</v>
      </c>
      <c r="U11" s="81"/>
    </row>
    <row r="12" spans="1:135" ht="16.95" customHeight="1" x14ac:dyDescent="0.25">
      <c r="A12" s="237" t="s">
        <v>90</v>
      </c>
      <c r="B12" s="238"/>
      <c r="C12" s="238"/>
      <c r="D12" s="238"/>
      <c r="E12" s="238"/>
      <c r="F12" s="238"/>
      <c r="G12" s="238"/>
      <c r="H12" s="238"/>
      <c r="I12" s="238"/>
      <c r="J12" s="238"/>
      <c r="K12" s="238"/>
      <c r="L12" s="238"/>
      <c r="M12" s="238"/>
      <c r="N12" s="238"/>
      <c r="O12" s="238"/>
      <c r="P12" s="238"/>
      <c r="Q12" s="238"/>
      <c r="R12" s="238"/>
      <c r="S12" s="238"/>
      <c r="T12" s="239"/>
    </row>
    <row r="13" spans="1:135" ht="16.95" customHeight="1" x14ac:dyDescent="0.25">
      <c r="A13" s="240" t="s">
        <v>344</v>
      </c>
      <c r="B13" s="241"/>
      <c r="C13" s="241"/>
      <c r="D13" s="241"/>
      <c r="E13" s="241"/>
      <c r="F13" s="241"/>
      <c r="G13" s="241"/>
      <c r="H13" s="241"/>
      <c r="I13" s="241"/>
      <c r="J13" s="241"/>
      <c r="K13" s="241"/>
      <c r="L13" s="241"/>
      <c r="M13" s="241"/>
      <c r="N13" s="241"/>
      <c r="O13" s="241"/>
      <c r="P13" s="241"/>
      <c r="Q13" s="241"/>
      <c r="R13" s="241"/>
      <c r="S13" s="241"/>
      <c r="T13" s="242"/>
    </row>
    <row r="14" spans="1:135" ht="16.95" customHeight="1" x14ac:dyDescent="0.25">
      <c r="A14" s="240" t="s">
        <v>345</v>
      </c>
      <c r="B14" s="241"/>
      <c r="C14" s="241"/>
      <c r="D14" s="241"/>
      <c r="E14" s="241"/>
      <c r="F14" s="241"/>
      <c r="G14" s="241"/>
      <c r="H14" s="241"/>
      <c r="I14" s="241"/>
      <c r="J14" s="241"/>
      <c r="K14" s="241"/>
      <c r="L14" s="241"/>
      <c r="M14" s="241"/>
      <c r="N14" s="241"/>
      <c r="O14" s="241"/>
      <c r="P14" s="241"/>
      <c r="Q14" s="241"/>
      <c r="R14" s="241"/>
      <c r="S14" s="241"/>
      <c r="T14" s="242"/>
    </row>
    <row r="15" spans="1:135" ht="16.95" customHeight="1" thickBot="1" x14ac:dyDescent="0.3">
      <c r="A15" s="243" t="s">
        <v>346</v>
      </c>
      <c r="B15" s="244"/>
      <c r="C15" s="244"/>
      <c r="D15" s="244"/>
      <c r="E15" s="244"/>
      <c r="F15" s="244"/>
      <c r="G15" s="244"/>
      <c r="H15" s="244"/>
      <c r="I15" s="244"/>
      <c r="J15" s="244"/>
      <c r="K15" s="244"/>
      <c r="L15" s="244"/>
      <c r="M15" s="244"/>
      <c r="N15" s="244"/>
      <c r="O15" s="244"/>
      <c r="P15" s="244"/>
      <c r="Q15" s="244"/>
      <c r="R15" s="244"/>
      <c r="S15" s="244"/>
      <c r="T15" s="245"/>
    </row>
    <row r="28" spans="4:4" x14ac:dyDescent="0.25">
      <c r="D28" t="s">
        <v>319</v>
      </c>
    </row>
  </sheetData>
  <autoFilter ref="A6:T6" xr:uid="{7376E4AC-8DEE-4D32-860B-7EEBD3E127F8}">
    <sortState xmlns:xlrd2="http://schemas.microsoft.com/office/spreadsheetml/2017/richdata2" ref="A7:T9">
      <sortCondition descending="1" ref="A6"/>
    </sortState>
  </autoFilter>
  <mergeCells count="4">
    <mergeCell ref="A12:T12"/>
    <mergeCell ref="A13:T13"/>
    <mergeCell ref="A15:T15"/>
    <mergeCell ref="A14:T14"/>
  </mergeCells>
  <pageMargins left="0.7" right="0.7" top="0.75" bottom="0.75" header="0.3" footer="0.3"/>
  <pageSetup paperSize="17" scale="74" orientation="landscape" r:id="rId1"/>
  <headerFooter>
    <oddHeader xml:space="preserve">&amp;C&amp;"Arial,Bold"&amp;12SDWLP SFY 2025 FINAL BIL-EMERGING CONTAMINANTS FUNDING LIST&amp;10
December 20, 2024
(These projects are also listed on the primary funding list on pages 1 to 2; they are listed here with more detailed information)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Base Program Funding List</vt:lpstr>
      <vt:lpstr>Emerging Contaminants projects</vt:lpstr>
      <vt:lpstr>'Emerging Contaminants projects'!Print_Area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SDWLP SFY 2025 Final Funding List</dc:title>
  <dc:subject>Safe Drinking Water Loan Program State Fiscal Year 2025 Final Funding List</dc:subject>
  <dc:creator>Balgooyen, Noah</dc:creator>
  <cp:keywords>Safe Drinking Water Loan Program (SDWLP), State Fiscal Year (SFY) 2025, Final Funding List</cp:keywords>
  <cp:lastModifiedBy>Christensen, Kay E - DNR</cp:lastModifiedBy>
  <cp:lastPrinted>2024-10-22T13:36:16Z</cp:lastPrinted>
  <dcterms:created xsi:type="dcterms:W3CDTF">2021-09-29T18:15:51Z</dcterms:created>
  <dcterms:modified xsi:type="dcterms:W3CDTF">2025-01-02T22:03:40Z</dcterms:modified>
</cp:coreProperties>
</file>