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riske\Desktop\Up Down Load\"/>
    </mc:Choice>
  </mc:AlternateContent>
  <xr:revisionPtr revIDLastSave="0" documentId="13_ncr:1_{D00ED6B4-48D3-403C-8D23-500F1C9432CE}" xr6:coauthVersionLast="47" xr6:coauthVersionMax="47" xr10:uidLastSave="{00000000-0000-0000-0000-000000000000}"/>
  <bookViews>
    <workbookView xWindow="-108" yWindow="-108" windowWidth="23256" windowHeight="12456" xr2:uid="{E8AF7BF2-2BCA-45D2-8B1F-1DAA7F041267}"/>
  </bookViews>
  <sheets>
    <sheet name="Sheet1" sheetId="1" r:id="rId1"/>
  </sheets>
  <definedNames>
    <definedName name="_xlnm.Print_Area" localSheetId="0">Sheet1!$A$1:$Q$52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1" l="1"/>
  <c r="K50" i="1"/>
  <c r="G50" i="1"/>
  <c r="F50" i="1"/>
  <c r="I49" i="1"/>
  <c r="I48" i="1"/>
  <c r="O48" i="1" s="1"/>
  <c r="I47" i="1"/>
  <c r="I46" i="1"/>
  <c r="O46" i="1" s="1"/>
  <c r="I45" i="1"/>
  <c r="I44" i="1"/>
  <c r="O44" i="1" s="1"/>
  <c r="I43" i="1"/>
  <c r="I42" i="1"/>
  <c r="O42" i="1" s="1"/>
  <c r="I41" i="1"/>
  <c r="I40" i="1"/>
  <c r="O40" i="1" s="1"/>
  <c r="I39" i="1"/>
  <c r="I38" i="1"/>
  <c r="O38" i="1" s="1"/>
  <c r="I37" i="1"/>
  <c r="I36" i="1"/>
  <c r="O36" i="1" s="1"/>
  <c r="I35" i="1"/>
  <c r="I34" i="1"/>
  <c r="O34" i="1" s="1"/>
  <c r="I33" i="1"/>
  <c r="I32" i="1"/>
  <c r="O32" i="1" s="1"/>
  <c r="I31" i="1"/>
  <c r="O31" i="1" s="1"/>
  <c r="I30" i="1"/>
  <c r="O30" i="1" s="1"/>
  <c r="I29" i="1"/>
  <c r="O29" i="1" s="1"/>
  <c r="I28" i="1"/>
  <c r="J28" i="1" s="1"/>
  <c r="P28" i="1" s="1"/>
  <c r="I27" i="1"/>
  <c r="O27" i="1" s="1"/>
  <c r="I26" i="1"/>
  <c r="O26" i="1" s="1"/>
  <c r="I25" i="1"/>
  <c r="O25" i="1" s="1"/>
  <c r="I24" i="1"/>
  <c r="O24" i="1" s="1"/>
  <c r="I23" i="1"/>
  <c r="O23" i="1" s="1"/>
  <c r="I22" i="1"/>
  <c r="O22" i="1" s="1"/>
  <c r="I21" i="1"/>
  <c r="O21" i="1" s="1"/>
  <c r="I20" i="1"/>
  <c r="J20" i="1" s="1"/>
  <c r="P20" i="1" s="1"/>
  <c r="I19" i="1"/>
  <c r="O19" i="1" s="1"/>
  <c r="I18" i="1"/>
  <c r="O18" i="1" s="1"/>
  <c r="I17" i="1"/>
  <c r="O17" i="1" s="1"/>
  <c r="I16" i="1"/>
  <c r="I15" i="1"/>
  <c r="O15" i="1" s="1"/>
  <c r="I14" i="1"/>
  <c r="O14" i="1" s="1"/>
  <c r="O13" i="1"/>
  <c r="J13" i="1"/>
  <c r="P13" i="1" s="1"/>
  <c r="N12" i="1"/>
  <c r="I12" i="1"/>
  <c r="J12" i="1" s="1"/>
  <c r="P12" i="1" s="1"/>
  <c r="N11" i="1"/>
  <c r="I11" i="1"/>
  <c r="O11" i="1" s="1"/>
  <c r="N10" i="1"/>
  <c r="I10" i="1"/>
  <c r="J10" i="1" s="1"/>
  <c r="N9" i="1"/>
  <c r="I9" i="1"/>
  <c r="O9" i="1" s="1"/>
  <c r="N8" i="1"/>
  <c r="I8" i="1"/>
  <c r="O8" i="1" s="1"/>
  <c r="N7" i="1"/>
  <c r="I7" i="1"/>
  <c r="O7" i="1" s="1"/>
  <c r="N6" i="1"/>
  <c r="I6" i="1"/>
  <c r="O6" i="1" s="1"/>
  <c r="I5" i="1"/>
  <c r="O5" i="1" s="1"/>
  <c r="N4" i="1"/>
  <c r="I4" i="1"/>
  <c r="I3" i="1"/>
  <c r="J3" i="1" s="1"/>
  <c r="P3" i="1" s="1"/>
  <c r="O28" i="1" l="1"/>
  <c r="P10" i="1"/>
  <c r="O3" i="1"/>
  <c r="J26" i="1"/>
  <c r="P26" i="1" s="1"/>
  <c r="Q26" i="1" s="1"/>
  <c r="N51" i="1"/>
  <c r="O10" i="1"/>
  <c r="Q10" i="1" s="1"/>
  <c r="O20" i="1"/>
  <c r="Q20" i="1" s="1"/>
  <c r="O12" i="1"/>
  <c r="Q12" i="1" s="1"/>
  <c r="Q28" i="1"/>
  <c r="Q48" i="1"/>
  <c r="O4" i="1"/>
  <c r="I51" i="1"/>
  <c r="J4" i="1"/>
  <c r="J18" i="1"/>
  <c r="P18" i="1" s="1"/>
  <c r="Q18" i="1" s="1"/>
  <c r="J40" i="1"/>
  <c r="P40" i="1" s="1"/>
  <c r="Q40" i="1" s="1"/>
  <c r="J31" i="1"/>
  <c r="P31" i="1" s="1"/>
  <c r="Q31" i="1" s="1"/>
  <c r="O49" i="1"/>
  <c r="J49" i="1"/>
  <c r="P49" i="1" s="1"/>
  <c r="J23" i="1"/>
  <c r="P23" i="1" s="1"/>
  <c r="Q23" i="1" s="1"/>
  <c r="J46" i="1"/>
  <c r="P46" i="1" s="1"/>
  <c r="Q46" i="1" s="1"/>
  <c r="J15" i="1"/>
  <c r="P15" i="1" s="1"/>
  <c r="Q15" i="1" s="1"/>
  <c r="O37" i="1"/>
  <c r="J37" i="1"/>
  <c r="P37" i="1" s="1"/>
  <c r="J6" i="1"/>
  <c r="P6" i="1" s="1"/>
  <c r="Q6" i="1" s="1"/>
  <c r="O16" i="1"/>
  <c r="J16" i="1"/>
  <c r="P16" i="1" s="1"/>
  <c r="J34" i="1"/>
  <c r="P34" i="1" s="1"/>
  <c r="Q34" i="1" s="1"/>
  <c r="Q3" i="1"/>
  <c r="O43" i="1"/>
  <c r="J43" i="1"/>
  <c r="P43" i="1" s="1"/>
  <c r="Q13" i="1"/>
  <c r="J21" i="1"/>
  <c r="P21" i="1" s="1"/>
  <c r="Q21" i="1" s="1"/>
  <c r="J24" i="1"/>
  <c r="P24" i="1" s="1"/>
  <c r="Q24" i="1" s="1"/>
  <c r="J29" i="1"/>
  <c r="P29" i="1" s="1"/>
  <c r="Q29" i="1" s="1"/>
  <c r="J32" i="1"/>
  <c r="P32" i="1" s="1"/>
  <c r="Q32" i="1" s="1"/>
  <c r="J38" i="1"/>
  <c r="P38" i="1" s="1"/>
  <c r="Q38" i="1" s="1"/>
  <c r="J44" i="1"/>
  <c r="P44" i="1" s="1"/>
  <c r="Q44" i="1" s="1"/>
  <c r="J7" i="1"/>
  <c r="P7" i="1" s="1"/>
  <c r="Q7" i="1" s="1"/>
  <c r="J9" i="1"/>
  <c r="P9" i="1" s="1"/>
  <c r="Q9" i="1" s="1"/>
  <c r="J11" i="1"/>
  <c r="P11" i="1" s="1"/>
  <c r="Q11" i="1" s="1"/>
  <c r="O35" i="1"/>
  <c r="J35" i="1"/>
  <c r="P35" i="1" s="1"/>
  <c r="O41" i="1"/>
  <c r="J41" i="1"/>
  <c r="P41" i="1" s="1"/>
  <c r="O47" i="1"/>
  <c r="J47" i="1"/>
  <c r="P47" i="1" s="1"/>
  <c r="J5" i="1"/>
  <c r="P5" i="1" s="1"/>
  <c r="Q5" i="1" s="1"/>
  <c r="J14" i="1"/>
  <c r="P14" i="1" s="1"/>
  <c r="Q14" i="1" s="1"/>
  <c r="J19" i="1"/>
  <c r="P19" i="1" s="1"/>
  <c r="Q19" i="1" s="1"/>
  <c r="J22" i="1"/>
  <c r="P22" i="1" s="1"/>
  <c r="Q22" i="1" s="1"/>
  <c r="J27" i="1"/>
  <c r="P27" i="1" s="1"/>
  <c r="Q27" i="1" s="1"/>
  <c r="J30" i="1"/>
  <c r="P30" i="1" s="1"/>
  <c r="Q30" i="1" s="1"/>
  <c r="J36" i="1"/>
  <c r="P36" i="1" s="1"/>
  <c r="Q36" i="1" s="1"/>
  <c r="J42" i="1"/>
  <c r="P42" i="1" s="1"/>
  <c r="Q42" i="1" s="1"/>
  <c r="J48" i="1"/>
  <c r="P48" i="1" s="1"/>
  <c r="O33" i="1"/>
  <c r="J33" i="1"/>
  <c r="P33" i="1" s="1"/>
  <c r="O39" i="1"/>
  <c r="J39" i="1"/>
  <c r="P39" i="1" s="1"/>
  <c r="O45" i="1"/>
  <c r="J45" i="1"/>
  <c r="P45" i="1" s="1"/>
  <c r="J17" i="1"/>
  <c r="P17" i="1" s="1"/>
  <c r="Q17" i="1" s="1"/>
  <c r="J25" i="1"/>
  <c r="P25" i="1" s="1"/>
  <c r="Q25" i="1" s="1"/>
  <c r="J8" i="1"/>
  <c r="P8" i="1" s="1"/>
  <c r="Q8" i="1" s="1"/>
  <c r="Q45" i="1" l="1"/>
  <c r="Q35" i="1"/>
  <c r="Q39" i="1"/>
  <c r="Q37" i="1"/>
  <c r="Q43" i="1"/>
  <c r="Q49" i="1"/>
  <c r="Q33" i="1"/>
  <c r="Q47" i="1"/>
  <c r="P4" i="1"/>
  <c r="P51" i="1" s="1"/>
  <c r="J51" i="1"/>
  <c r="O51" i="1"/>
  <c r="Q41" i="1"/>
  <c r="Q16" i="1"/>
  <c r="Q4" i="1" l="1"/>
  <c r="Q51" i="1" s="1"/>
</calcChain>
</file>

<file path=xl/sharedStrings.xml><?xml version="1.0" encoding="utf-8"?>
<sst xmlns="http://schemas.openxmlformats.org/spreadsheetml/2006/main" count="219" uniqueCount="115">
  <si>
    <t>SFY 2026 Lead Service Line Replacement Program Funding List</t>
  </si>
  <si>
    <t>Municipality</t>
  </si>
  <si>
    <t>Project #</t>
  </si>
  <si>
    <t>LSL PERF Score</t>
  </si>
  <si>
    <t>Project Manager</t>
  </si>
  <si>
    <t>Census Tract or Municipal?</t>
  </si>
  <si>
    <t>Requested Costs</t>
  </si>
  <si>
    <t>Private Side Costs</t>
  </si>
  <si>
    <t>Private Side PF %</t>
  </si>
  <si>
    <t>Private Side PF Allocation</t>
  </si>
  <si>
    <t>Private Side Loan $s</t>
  </si>
  <si>
    <t>Remaining Costs</t>
  </si>
  <si>
    <t>Remaining Costs PF %</t>
  </si>
  <si>
    <t>Remaining Cost  PF Allocation</t>
  </si>
  <si>
    <t>Remaining Costs Loan $s</t>
  </si>
  <si>
    <t>Total PF Allocated</t>
  </si>
  <si>
    <t>Total Loan Allocated</t>
  </si>
  <si>
    <t>Total Funding Allocated</t>
  </si>
  <si>
    <t>MILWAUKEE, CITY OF</t>
  </si>
  <si>
    <t>4851-52</t>
  </si>
  <si>
    <t>Atkinson</t>
  </si>
  <si>
    <t>CT</t>
  </si>
  <si>
    <r>
      <t>MILWAUKEE, CITY OF</t>
    </r>
    <r>
      <rPr>
        <vertAlign val="superscript"/>
        <sz val="11"/>
        <color rgb="FF000000"/>
        <rFont val="Calibri"/>
        <family val="2"/>
      </rPr>
      <t>2</t>
    </r>
  </si>
  <si>
    <t>4851-53</t>
  </si>
  <si>
    <t>4851-49</t>
  </si>
  <si>
    <t>Municipal</t>
  </si>
  <si>
    <t>4851-50</t>
  </si>
  <si>
    <t>CUDAHY, CITY OF</t>
  </si>
  <si>
    <t>4790-08</t>
  </si>
  <si>
    <t>MANITOWOC, CITY OF</t>
  </si>
  <si>
    <t>5191-23</t>
  </si>
  <si>
    <t>Cassidy</t>
  </si>
  <si>
    <t>MARSHFIELD, CITY OF</t>
  </si>
  <si>
    <t>5364-20</t>
  </si>
  <si>
    <t>Noreika</t>
  </si>
  <si>
    <t>OSHKOSH, CITY OF</t>
  </si>
  <si>
    <t>4874-22</t>
  </si>
  <si>
    <t>Mills</t>
  </si>
  <si>
    <t>SHEBOYGAN, CITY OF</t>
  </si>
  <si>
    <t>4901-18</t>
  </si>
  <si>
    <t>Bolitho</t>
  </si>
  <si>
    <t>WEST ALLIS, CITY OF</t>
  </si>
  <si>
    <t>5404-13</t>
  </si>
  <si>
    <t>Aerts</t>
  </si>
  <si>
    <r>
      <t>RACINE, CITY OF</t>
    </r>
    <r>
      <rPr>
        <vertAlign val="superscript"/>
        <sz val="11"/>
        <color rgb="FF000000"/>
        <rFont val="Calibri"/>
        <family val="2"/>
      </rPr>
      <t>1</t>
    </r>
  </si>
  <si>
    <t>4887-23</t>
  </si>
  <si>
    <r>
      <t>WAUSAU, CITY OF</t>
    </r>
    <r>
      <rPr>
        <vertAlign val="superscript"/>
        <sz val="11"/>
        <color rgb="FF000000"/>
        <rFont val="Calibri"/>
        <family val="2"/>
      </rPr>
      <t>3</t>
    </r>
  </si>
  <si>
    <t>4930-26</t>
  </si>
  <si>
    <t>Leja-Brennan</t>
  </si>
  <si>
    <t>5191-21</t>
  </si>
  <si>
    <t>5364-16</t>
  </si>
  <si>
    <t>SOUTH MILWAUKEE, CITY OF</t>
  </si>
  <si>
    <t>4907-15</t>
  </si>
  <si>
    <t>GREEN BAY, CITY OF</t>
  </si>
  <si>
    <t>5331-33</t>
  </si>
  <si>
    <t>Boelkow</t>
  </si>
  <si>
    <t>ARGYLE, VILLAGE OF</t>
  </si>
  <si>
    <t>5658-03</t>
  </si>
  <si>
    <t>Jimenez</t>
  </si>
  <si>
    <t>4907-18</t>
  </si>
  <si>
    <t>KENOSHA, CITY OF</t>
  </si>
  <si>
    <t>4825-10</t>
  </si>
  <si>
    <t>TWO RIVERS, CITY OF</t>
  </si>
  <si>
    <t>4920-58</t>
  </si>
  <si>
    <t>5191-20</t>
  </si>
  <si>
    <t>5191-22</t>
  </si>
  <si>
    <t>4874-21</t>
  </si>
  <si>
    <t>4907-17</t>
  </si>
  <si>
    <t>4790-07</t>
  </si>
  <si>
    <t>5404-12</t>
  </si>
  <si>
    <t>4790-06</t>
  </si>
  <si>
    <t>THORP, CITY OF</t>
  </si>
  <si>
    <t>4922-20</t>
  </si>
  <si>
    <t>Patek</t>
  </si>
  <si>
    <t>MARKESAN, CITY OF</t>
  </si>
  <si>
    <t>5122-12</t>
  </si>
  <si>
    <t>5364-17</t>
  </si>
  <si>
    <t>SUPERIOR WATER LIGHT &amp; POWER</t>
  </si>
  <si>
    <t>5660-03</t>
  </si>
  <si>
    <t>4901-16</t>
  </si>
  <si>
    <t>ANTIGO, CITY OF</t>
  </si>
  <si>
    <t>4754-17</t>
  </si>
  <si>
    <t>FOND DU LAC, CITY OF</t>
  </si>
  <si>
    <t>5142-19</t>
  </si>
  <si>
    <t>KEWAUNEE, CITY OF</t>
  </si>
  <si>
    <t>5508-08</t>
  </si>
  <si>
    <t>Hasheider</t>
  </si>
  <si>
    <t>4901-17</t>
  </si>
  <si>
    <t>4907-14</t>
  </si>
  <si>
    <t>4907-16</t>
  </si>
  <si>
    <t>APPLETON, CITY OF</t>
  </si>
  <si>
    <t>4755-07</t>
  </si>
  <si>
    <t>LODI, CITY OF</t>
  </si>
  <si>
    <t>4835-09</t>
  </si>
  <si>
    <t>SHOREWOOD, VILLAGE OF</t>
  </si>
  <si>
    <t>5630-04</t>
  </si>
  <si>
    <t>GLENDALE, CITY OF</t>
  </si>
  <si>
    <t>5626-04</t>
  </si>
  <si>
    <t>SPOONER, CITY OF</t>
  </si>
  <si>
    <t>4911-12</t>
  </si>
  <si>
    <t>Martorano</t>
  </si>
  <si>
    <t>RICE LAKE, CITY OF</t>
  </si>
  <si>
    <t>5513-08</t>
  </si>
  <si>
    <t>Olson</t>
  </si>
  <si>
    <t>CHIPPEWA FALLS, CITY OF</t>
  </si>
  <si>
    <t>4783-06</t>
  </si>
  <si>
    <t>CEDARBURG, CITY OF</t>
  </si>
  <si>
    <t>5628-04</t>
  </si>
  <si>
    <t>WALWORTH, VILLAGE OF</t>
  </si>
  <si>
    <t>5652-07</t>
  </si>
  <si>
    <t>--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</si>
  <si>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municipality hit 25% PF cap</t>
    </r>
  </si>
  <si>
    <t>Note that base SDWLP loan funding can be requested where no LSL funds were allocated.</t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</si>
  <si>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PF cut-off, partial funding</t>
    </r>
  </si>
  <si>
    <r>
      <rPr>
        <vertAlign val="superscript"/>
        <sz val="11"/>
        <rFont val="Calibri"/>
        <family val="2"/>
      </rPr>
      <t>3</t>
    </r>
    <r>
      <rPr>
        <sz val="11"/>
        <rFont val="Calibri"/>
        <family val="2"/>
      </rPr>
      <t xml:space="preserve"> Loan cut-off, partial funding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</si>
</sst>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vertAlign val="superscript"/>
      <sz val="11"/>
      <color rgb="FF000000"/>
      <name val="Calibri"/>
      <family val="2"/>
    </font>
    <font>
      <b/>
      <sz val="10"/>
      <name val="Arial"/>
      <family val="2"/>
    </font>
    <font>
      <vertAlign val="superscript"/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6" fontId="3" fillId="2" borderId="0" xfId="0" applyNumberFormat="1" applyFont="1" applyFill="1"/>
    <xf numFmtId="6" fontId="3" fillId="2" borderId="0" xfId="0" applyNumberFormat="1" applyFont="1" applyFill="1" applyAlignment="1">
      <alignment horizontal="center"/>
    </xf>
    <xf numFmtId="0" fontId="3" fillId="0" borderId="0" xfId="0" applyFont="1"/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6" fontId="5" fillId="3" borderId="3" xfId="0" applyNumberFormat="1" applyFont="1" applyFill="1" applyBorder="1" applyAlignment="1">
      <alignment horizontal="center" wrapText="1"/>
    </xf>
    <xf numFmtId="6" fontId="4" fillId="4" borderId="3" xfId="0" applyNumberFormat="1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6" fontId="4" fillId="4" borderId="1" xfId="0" applyNumberFormat="1" applyFont="1" applyFill="1" applyBorder="1" applyAlignment="1">
      <alignment horizontal="center" wrapText="1"/>
    </xf>
    <xf numFmtId="6" fontId="4" fillId="5" borderId="3" xfId="0" applyNumberFormat="1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6" fontId="4" fillId="5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6" fontId="6" fillId="0" borderId="7" xfId="0" applyNumberFormat="1" applyFont="1" applyBorder="1" applyAlignment="1">
      <alignment horizontal="center"/>
    </xf>
    <xf numFmtId="6" fontId="6" fillId="6" borderId="6" xfId="0" applyNumberFormat="1" applyFont="1" applyFill="1" applyBorder="1"/>
    <xf numFmtId="6" fontId="3" fillId="7" borderId="8" xfId="1" applyNumberFormat="1" applyFont="1" applyFill="1" applyBorder="1" applyAlignment="1"/>
    <xf numFmtId="9" fontId="3" fillId="7" borderId="9" xfId="2" applyFont="1" applyFill="1" applyBorder="1" applyAlignment="1">
      <alignment horizontal="center"/>
    </xf>
    <xf numFmtId="6" fontId="3" fillId="7" borderId="9" xfId="0" applyNumberFormat="1" applyFont="1" applyFill="1" applyBorder="1" applyAlignment="1">
      <alignment horizontal="right"/>
    </xf>
    <xf numFmtId="6" fontId="3" fillId="7" borderId="10" xfId="0" applyNumberFormat="1" applyFont="1" applyFill="1" applyBorder="1" applyAlignment="1">
      <alignment horizontal="right"/>
    </xf>
    <xf numFmtId="6" fontId="3" fillId="8" borderId="8" xfId="1" applyNumberFormat="1" applyFont="1" applyFill="1" applyBorder="1" applyAlignment="1"/>
    <xf numFmtId="9" fontId="3" fillId="8" borderId="9" xfId="0" applyNumberFormat="1" applyFont="1" applyFill="1" applyBorder="1" applyAlignment="1">
      <alignment horizontal="center"/>
    </xf>
    <xf numFmtId="6" fontId="3" fillId="8" borderId="9" xfId="0" applyNumberFormat="1" applyFont="1" applyFill="1" applyBorder="1" applyAlignment="1">
      <alignment horizontal="right"/>
    </xf>
    <xf numFmtId="6" fontId="3" fillId="8" borderId="11" xfId="0" applyNumberFormat="1" applyFont="1" applyFill="1" applyBorder="1" applyAlignment="1">
      <alignment horizontal="right"/>
    </xf>
    <xf numFmtId="6" fontId="0" fillId="0" borderId="0" xfId="0" applyNumberFormat="1"/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6" fontId="6" fillId="0" borderId="15" xfId="0" applyNumberFormat="1" applyFont="1" applyBorder="1" applyAlignment="1">
      <alignment horizontal="center"/>
    </xf>
    <xf numFmtId="6" fontId="6" fillId="6" borderId="14" xfId="0" applyNumberFormat="1" applyFont="1" applyFill="1" applyBorder="1"/>
    <xf numFmtId="6" fontId="3" fillId="7" borderId="16" xfId="1" applyNumberFormat="1" applyFont="1" applyFill="1" applyBorder="1" applyAlignment="1"/>
    <xf numFmtId="9" fontId="3" fillId="7" borderId="17" xfId="2" applyFont="1" applyFill="1" applyBorder="1" applyAlignment="1">
      <alignment horizontal="center"/>
    </xf>
    <xf numFmtId="6" fontId="3" fillId="7" borderId="18" xfId="0" applyNumberFormat="1" applyFont="1" applyFill="1" applyBorder="1" applyAlignment="1">
      <alignment horizontal="right"/>
    </xf>
    <xf numFmtId="6" fontId="3" fillId="7" borderId="19" xfId="0" applyNumberFormat="1" applyFont="1" applyFill="1" applyBorder="1" applyAlignment="1">
      <alignment horizontal="right"/>
    </xf>
    <xf numFmtId="6" fontId="3" fillId="8" borderId="16" xfId="1" applyNumberFormat="1" applyFont="1" applyFill="1" applyBorder="1" applyAlignment="1"/>
    <xf numFmtId="9" fontId="3" fillId="8" borderId="18" xfId="0" applyNumberFormat="1" applyFont="1" applyFill="1" applyBorder="1" applyAlignment="1">
      <alignment horizontal="center"/>
    </xf>
    <xf numFmtId="6" fontId="3" fillId="8" borderId="18" xfId="0" applyNumberFormat="1" applyFont="1" applyFill="1" applyBorder="1" applyAlignment="1">
      <alignment horizontal="right"/>
    </xf>
    <xf numFmtId="6" fontId="3" fillId="8" borderId="20" xfId="0" applyNumberFormat="1" applyFont="1" applyFill="1" applyBorder="1" applyAlignment="1">
      <alignment horizontal="right"/>
    </xf>
    <xf numFmtId="6" fontId="6" fillId="6" borderId="21" xfId="0" applyNumberFormat="1" applyFont="1" applyFill="1" applyBorder="1"/>
    <xf numFmtId="6" fontId="3" fillId="7" borderId="22" xfId="1" applyNumberFormat="1" applyFont="1" applyFill="1" applyBorder="1" applyAlignment="1"/>
    <xf numFmtId="6" fontId="3" fillId="8" borderId="22" xfId="1" applyNumberFormat="1" applyFont="1" applyFill="1" applyBorder="1" applyAlignment="1"/>
    <xf numFmtId="0" fontId="5" fillId="9" borderId="23" xfId="0" applyFont="1" applyFill="1" applyBorder="1"/>
    <xf numFmtId="0" fontId="5" fillId="9" borderId="24" xfId="0" applyFont="1" applyFill="1" applyBorder="1" applyAlignment="1">
      <alignment horizontal="center"/>
    </xf>
    <xf numFmtId="0" fontId="4" fillId="9" borderId="25" xfId="0" applyFont="1" applyFill="1" applyBorder="1" applyAlignment="1">
      <alignment horizontal="center"/>
    </xf>
    <xf numFmtId="6" fontId="5" fillId="6" borderId="3" xfId="0" applyNumberFormat="1" applyFont="1" applyFill="1" applyBorder="1"/>
    <xf numFmtId="6" fontId="4" fillId="7" borderId="3" xfId="1" applyNumberFormat="1" applyFont="1" applyFill="1" applyBorder="1" applyAlignment="1"/>
    <xf numFmtId="9" fontId="4" fillId="9" borderId="26" xfId="0" quotePrefix="1" applyNumberFormat="1" applyFont="1" applyFill="1" applyBorder="1" applyAlignment="1">
      <alignment horizontal="center"/>
    </xf>
    <xf numFmtId="6" fontId="4" fillId="9" borderId="27" xfId="0" quotePrefix="1" applyNumberFormat="1" applyFont="1" applyFill="1" applyBorder="1" applyAlignment="1">
      <alignment horizontal="center"/>
    </xf>
    <xf numFmtId="6" fontId="4" fillId="9" borderId="28" xfId="0" quotePrefix="1" applyNumberFormat="1" applyFont="1" applyFill="1" applyBorder="1" applyAlignment="1">
      <alignment horizontal="center"/>
    </xf>
    <xf numFmtId="164" fontId="4" fillId="8" borderId="3" xfId="1" applyNumberFormat="1" applyFont="1" applyFill="1" applyBorder="1" applyAlignment="1">
      <alignment horizontal="center"/>
    </xf>
    <xf numFmtId="6" fontId="4" fillId="9" borderId="29" xfId="0" quotePrefix="1" applyNumberFormat="1" applyFont="1" applyFill="1" applyBorder="1" applyAlignment="1">
      <alignment horizontal="center"/>
    </xf>
    <xf numFmtId="6" fontId="4" fillId="9" borderId="22" xfId="0" quotePrefix="1" applyNumberFormat="1" applyFont="1" applyFill="1" applyBorder="1" applyAlignment="1">
      <alignment horizontal="center"/>
    </xf>
    <xf numFmtId="6" fontId="4" fillId="9" borderId="30" xfId="0" quotePrefix="1" applyNumberFormat="1" applyFont="1" applyFill="1" applyBorder="1" applyAlignment="1">
      <alignment horizontal="center"/>
    </xf>
    <xf numFmtId="6" fontId="4" fillId="9" borderId="21" xfId="0" quotePrefix="1" applyNumberFormat="1" applyFont="1" applyFill="1" applyBorder="1" applyAlignment="1">
      <alignment horizontal="center"/>
    </xf>
    <xf numFmtId="0" fontId="8" fillId="0" borderId="0" xfId="0" applyFont="1"/>
    <xf numFmtId="0" fontId="4" fillId="0" borderId="0" xfId="0" applyFont="1"/>
    <xf numFmtId="0" fontId="3" fillId="0" borderId="31" xfId="0" applyFont="1" applyBorder="1"/>
    <xf numFmtId="0" fontId="4" fillId="10" borderId="1" xfId="0" applyFont="1" applyFill="1" applyBorder="1" applyAlignment="1">
      <alignment horizontal="left"/>
    </xf>
    <xf numFmtId="0" fontId="4" fillId="10" borderId="4" xfId="0" applyFont="1" applyFill="1" applyBorder="1" applyAlignment="1">
      <alignment horizontal="center"/>
    </xf>
    <xf numFmtId="6" fontId="4" fillId="10" borderId="4" xfId="0" applyNumberFormat="1" applyFont="1" applyFill="1" applyBorder="1"/>
    <xf numFmtId="6" fontId="4" fillId="10" borderId="2" xfId="0" applyNumberFormat="1" applyFont="1" applyFill="1" applyBorder="1"/>
    <xf numFmtId="6" fontId="4" fillId="4" borderId="1" xfId="0" applyNumberFormat="1" applyFont="1" applyFill="1" applyBorder="1" applyAlignment="1">
      <alignment horizontal="right"/>
    </xf>
    <xf numFmtId="6" fontId="4" fillId="4" borderId="3" xfId="0" applyNumberFormat="1" applyFont="1" applyFill="1" applyBorder="1" applyAlignment="1">
      <alignment horizontal="right"/>
    </xf>
    <xf numFmtId="6" fontId="4" fillId="5" borderId="1" xfId="0" applyNumberFormat="1" applyFont="1" applyFill="1" applyBorder="1" applyAlignment="1">
      <alignment horizontal="right"/>
    </xf>
    <xf numFmtId="6" fontId="3" fillId="0" borderId="0" xfId="0" applyNumberFormat="1" applyFont="1"/>
    <xf numFmtId="6" fontId="3" fillId="0" borderId="0" xfId="0" applyNumberFormat="1" applyFont="1" applyAlignment="1">
      <alignment horizontal="center"/>
    </xf>
    <xf numFmtId="0" fontId="3" fillId="0" borderId="14" xfId="0" applyFont="1" applyBorder="1"/>
    <xf numFmtId="0" fontId="3" fillId="0" borderId="0" xfId="0" applyFont="1" applyBorder="1"/>
    <xf numFmtId="0" fontId="4" fillId="2" borderId="32" xfId="0" applyFont="1" applyFill="1" applyBorder="1" applyAlignment="1">
      <alignment horizontal="center"/>
    </xf>
    <xf numFmtId="6" fontId="4" fillId="0" borderId="32" xfId="0" applyNumberFormat="1" applyFont="1" applyBorder="1"/>
    <xf numFmtId="0" fontId="4" fillId="0" borderId="32" xfId="0" applyFon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6" fontId="3" fillId="2" borderId="0" xfId="0" applyNumberFormat="1" applyFont="1" applyFill="1" applyBorder="1"/>
    <xf numFmtId="6" fontId="3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6" fontId="3" fillId="2" borderId="33" xfId="0" applyNumberFormat="1" applyFont="1" applyFill="1" applyBorder="1"/>
    <xf numFmtId="0" fontId="3" fillId="0" borderId="34" xfId="0" applyFont="1" applyBorder="1"/>
    <xf numFmtId="14" fontId="4" fillId="0" borderId="0" xfId="0" applyNumberFormat="1" applyFont="1" applyFill="1" applyAlignment="1">
      <alignment horizontal="center"/>
    </xf>
    <xf numFmtId="0" fontId="4" fillId="11" borderId="3" xfId="0" applyFont="1" applyFill="1" applyBorder="1" applyAlignment="1">
      <alignment horizontal="center" wrapText="1"/>
    </xf>
    <xf numFmtId="0" fontId="4" fillId="11" borderId="4" xfId="0" applyFont="1" applyFill="1" applyBorder="1" applyAlignment="1">
      <alignment horizontal="center" wrapText="1"/>
    </xf>
    <xf numFmtId="6" fontId="3" fillId="12" borderId="12" xfId="0" applyNumberFormat="1" applyFont="1" applyFill="1" applyBorder="1"/>
    <xf numFmtId="6" fontId="3" fillId="12" borderId="7" xfId="0" applyNumberFormat="1" applyFont="1" applyFill="1" applyBorder="1"/>
    <xf numFmtId="6" fontId="3" fillId="12" borderId="6" xfId="0" applyNumberFormat="1" applyFont="1" applyFill="1" applyBorder="1"/>
    <xf numFmtId="6" fontId="3" fillId="12" borderId="16" xfId="0" applyNumberFormat="1" applyFont="1" applyFill="1" applyBorder="1"/>
    <xf numFmtId="6" fontId="3" fillId="12" borderId="15" xfId="0" applyNumberFormat="1" applyFont="1" applyFill="1" applyBorder="1"/>
    <xf numFmtId="6" fontId="3" fillId="12" borderId="14" xfId="0" applyNumberFormat="1" applyFont="1" applyFill="1" applyBorder="1"/>
    <xf numFmtId="6" fontId="4" fillId="11" borderId="3" xfId="0" applyNumberFormat="1" applyFont="1" applyFill="1" applyBorder="1"/>
    <xf numFmtId="6" fontId="4" fillId="11" borderId="4" xfId="0" applyNumberFormat="1" applyFont="1" applyFill="1" applyBorder="1"/>
    <xf numFmtId="0" fontId="6" fillId="0" borderId="13" xfId="0" applyFont="1" applyFill="1" applyBorder="1"/>
    <xf numFmtId="0" fontId="6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6" fontId="6" fillId="0" borderId="15" xfId="0" applyNumberFormat="1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35" xfId="0" applyFont="1" applyFill="1" applyBorder="1"/>
    <xf numFmtId="6" fontId="3" fillId="2" borderId="35" xfId="0" applyNumberFormat="1" applyFont="1" applyFill="1" applyBorder="1"/>
    <xf numFmtId="6" fontId="3" fillId="2" borderId="35" xfId="0" applyNumberFormat="1" applyFont="1" applyFill="1" applyBorder="1" applyAlignment="1">
      <alignment horizontal="center"/>
    </xf>
    <xf numFmtId="0" fontId="3" fillId="2" borderId="36" xfId="0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21A2A-1AAA-4C8A-AD3D-9B43B4D57BE5}">
  <sheetPr>
    <pageSetUpPr fitToPage="1"/>
  </sheetPr>
  <dimension ref="A1:S54"/>
  <sheetViews>
    <sheetView tabSelected="1" workbookViewId="0">
      <selection activeCell="H34" sqref="H34"/>
    </sheetView>
  </sheetViews>
  <sheetFormatPr defaultColWidth="8.88671875" defaultRowHeight="14.4" x14ac:dyDescent="0.3"/>
  <cols>
    <col min="1" max="1" width="31.5546875" style="7" customWidth="1"/>
    <col min="2" max="2" width="10.44140625" style="2" customWidth="1"/>
    <col min="3" max="3" width="9.5546875" style="2" customWidth="1"/>
    <col min="4" max="4" width="19.6640625" style="2" customWidth="1"/>
    <col min="5" max="5" width="14.33203125" style="2" customWidth="1"/>
    <col min="6" max="6" width="13.6640625" style="7" customWidth="1"/>
    <col min="7" max="7" width="13.88671875" style="72" customWidth="1"/>
    <col min="8" max="8" width="10.6640625" style="2" customWidth="1"/>
    <col min="9" max="9" width="16.5546875" style="73" customWidth="1"/>
    <col min="10" max="10" width="16" style="73" customWidth="1"/>
    <col min="11" max="11" width="13.33203125" style="72" customWidth="1"/>
    <col min="12" max="12" width="13.5546875" style="2" customWidth="1"/>
    <col min="13" max="13" width="15.6640625" style="73" customWidth="1"/>
    <col min="14" max="14" width="16.88671875" style="73" customWidth="1"/>
    <col min="15" max="15" width="14.5546875" style="7" customWidth="1"/>
    <col min="16" max="16" width="14.44140625" style="7" customWidth="1"/>
    <col min="17" max="17" width="14.6640625" style="7" customWidth="1"/>
    <col min="18" max="18" width="15.6640625" style="7" customWidth="1"/>
    <col min="19" max="19" width="17.33203125" style="7" customWidth="1"/>
    <col min="20" max="16384" width="8.88671875" style="7"/>
  </cols>
  <sheetData>
    <row r="1" spans="1:19" ht="24.6" customHeight="1" thickBot="1" x14ac:dyDescent="0.4">
      <c r="A1" s="1" t="s">
        <v>0</v>
      </c>
      <c r="E1" s="3"/>
      <c r="F1" s="4"/>
      <c r="G1" s="5"/>
      <c r="H1" s="3"/>
      <c r="I1" s="6"/>
      <c r="J1" s="6"/>
      <c r="K1" s="5"/>
      <c r="L1" s="3"/>
      <c r="M1" s="86">
        <v>46006</v>
      </c>
      <c r="N1" s="6"/>
      <c r="R1"/>
      <c r="S1"/>
    </row>
    <row r="2" spans="1:19" s="18" customFormat="1" ht="45.75" customHeight="1" thickBot="1" x14ac:dyDescent="0.35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2" t="s">
        <v>7</v>
      </c>
      <c r="H2" s="13" t="s">
        <v>8</v>
      </c>
      <c r="I2" s="14" t="s">
        <v>9</v>
      </c>
      <c r="J2" s="12" t="s">
        <v>10</v>
      </c>
      <c r="K2" s="15" t="s">
        <v>11</v>
      </c>
      <c r="L2" s="16" t="s">
        <v>12</v>
      </c>
      <c r="M2" s="15" t="s">
        <v>13</v>
      </c>
      <c r="N2" s="17" t="s">
        <v>14</v>
      </c>
      <c r="O2" s="87" t="s">
        <v>15</v>
      </c>
      <c r="P2" s="88" t="s">
        <v>16</v>
      </c>
      <c r="Q2" s="87" t="s">
        <v>17</v>
      </c>
      <c r="R2"/>
      <c r="S2"/>
    </row>
    <row r="3" spans="1:19" x14ac:dyDescent="0.3">
      <c r="A3" s="19" t="s">
        <v>18</v>
      </c>
      <c r="B3" s="20" t="s">
        <v>19</v>
      </c>
      <c r="C3" s="21">
        <v>181</v>
      </c>
      <c r="D3" s="20" t="s">
        <v>20</v>
      </c>
      <c r="E3" s="22" t="s">
        <v>21</v>
      </c>
      <c r="F3" s="23">
        <v>13794000</v>
      </c>
      <c r="G3" s="24">
        <v>13794000</v>
      </c>
      <c r="H3" s="25">
        <v>1</v>
      </c>
      <c r="I3" s="26">
        <f t="shared" ref="I3:I19" si="0">(G3*H3)</f>
        <v>13794000</v>
      </c>
      <c r="J3" s="27">
        <f t="shared" ref="J3:J49" si="1">(G3-I3)</f>
        <v>0</v>
      </c>
      <c r="K3" s="28">
        <v>0</v>
      </c>
      <c r="L3" s="29">
        <v>0.6</v>
      </c>
      <c r="M3" s="30">
        <v>0</v>
      </c>
      <c r="N3" s="31">
        <v>0</v>
      </c>
      <c r="O3" s="89">
        <f>SUM(I3+M3)</f>
        <v>13794000</v>
      </c>
      <c r="P3" s="90">
        <f>SUM(J3+N3)</f>
        <v>0</v>
      </c>
      <c r="Q3" s="91">
        <f>(O3+P3)</f>
        <v>13794000</v>
      </c>
      <c r="R3" s="32"/>
      <c r="S3"/>
    </row>
    <row r="4" spans="1:19" ht="16.2" x14ac:dyDescent="0.3">
      <c r="A4" s="33" t="s">
        <v>22</v>
      </c>
      <c r="B4" s="34" t="s">
        <v>23</v>
      </c>
      <c r="C4" s="35">
        <v>181</v>
      </c>
      <c r="D4" s="34" t="s">
        <v>20</v>
      </c>
      <c r="E4" s="36" t="s">
        <v>21</v>
      </c>
      <c r="F4" s="37">
        <v>24054000</v>
      </c>
      <c r="G4" s="38">
        <v>0</v>
      </c>
      <c r="H4" s="39">
        <v>1</v>
      </c>
      <c r="I4" s="40">
        <f t="shared" si="0"/>
        <v>0</v>
      </c>
      <c r="J4" s="41">
        <f t="shared" si="1"/>
        <v>0</v>
      </c>
      <c r="K4" s="42">
        <v>24054000</v>
      </c>
      <c r="L4" s="43">
        <v>0.6</v>
      </c>
      <c r="M4" s="44">
        <v>0</v>
      </c>
      <c r="N4" s="45">
        <f>(K4-M4)</f>
        <v>24054000</v>
      </c>
      <c r="O4" s="92">
        <f t="shared" ref="O4:P49" si="2">SUM(I4+M4)</f>
        <v>0</v>
      </c>
      <c r="P4" s="93">
        <f t="shared" si="2"/>
        <v>24054000</v>
      </c>
      <c r="Q4" s="94">
        <f t="shared" ref="Q4:Q49" si="3">(O4+P4)</f>
        <v>24054000</v>
      </c>
      <c r="R4" s="32"/>
      <c r="S4"/>
    </row>
    <row r="5" spans="1:19" x14ac:dyDescent="0.3">
      <c r="A5" s="33" t="s">
        <v>18</v>
      </c>
      <c r="B5" s="34" t="s">
        <v>24</v>
      </c>
      <c r="C5" s="35">
        <v>152</v>
      </c>
      <c r="D5" s="34" t="s">
        <v>20</v>
      </c>
      <c r="E5" s="36" t="s">
        <v>25</v>
      </c>
      <c r="F5" s="37">
        <v>5544000</v>
      </c>
      <c r="G5" s="38">
        <v>5544000</v>
      </c>
      <c r="H5" s="39">
        <v>1</v>
      </c>
      <c r="I5" s="40">
        <f t="shared" si="0"/>
        <v>5544000</v>
      </c>
      <c r="J5" s="41">
        <f t="shared" si="1"/>
        <v>0</v>
      </c>
      <c r="K5" s="42">
        <v>0</v>
      </c>
      <c r="L5" s="43">
        <v>0.6</v>
      </c>
      <c r="M5" s="44">
        <v>0</v>
      </c>
      <c r="N5" s="45">
        <v>0</v>
      </c>
      <c r="O5" s="92">
        <f t="shared" si="2"/>
        <v>5544000</v>
      </c>
      <c r="P5" s="93">
        <f t="shared" si="2"/>
        <v>0</v>
      </c>
      <c r="Q5" s="94">
        <f t="shared" si="3"/>
        <v>5544000</v>
      </c>
      <c r="R5" s="32"/>
      <c r="S5"/>
    </row>
    <row r="6" spans="1:19" x14ac:dyDescent="0.3">
      <c r="A6" s="33" t="s">
        <v>18</v>
      </c>
      <c r="B6" s="34" t="s">
        <v>26</v>
      </c>
      <c r="C6" s="35">
        <v>152</v>
      </c>
      <c r="D6" s="34" t="s">
        <v>20</v>
      </c>
      <c r="E6" s="36" t="s">
        <v>25</v>
      </c>
      <c r="F6" s="37">
        <v>7140000</v>
      </c>
      <c r="G6" s="38">
        <v>0</v>
      </c>
      <c r="H6" s="39">
        <v>1</v>
      </c>
      <c r="I6" s="40">
        <f t="shared" si="0"/>
        <v>0</v>
      </c>
      <c r="J6" s="41">
        <f t="shared" si="1"/>
        <v>0</v>
      </c>
      <c r="K6" s="42">
        <v>7140000</v>
      </c>
      <c r="L6" s="43">
        <v>0.6</v>
      </c>
      <c r="M6" s="44">
        <v>0</v>
      </c>
      <c r="N6" s="45">
        <f>(K6-M6)</f>
        <v>7140000</v>
      </c>
      <c r="O6" s="92">
        <f t="shared" si="2"/>
        <v>0</v>
      </c>
      <c r="P6" s="93">
        <f t="shared" si="2"/>
        <v>7140000</v>
      </c>
      <c r="Q6" s="94">
        <f t="shared" si="3"/>
        <v>7140000</v>
      </c>
      <c r="R6" s="32"/>
      <c r="S6"/>
    </row>
    <row r="7" spans="1:19" x14ac:dyDescent="0.3">
      <c r="A7" s="33" t="s">
        <v>27</v>
      </c>
      <c r="B7" s="34" t="s">
        <v>28</v>
      </c>
      <c r="C7" s="35">
        <v>146</v>
      </c>
      <c r="D7" s="34" t="s">
        <v>20</v>
      </c>
      <c r="E7" s="36" t="s">
        <v>21</v>
      </c>
      <c r="F7" s="37">
        <v>842771</v>
      </c>
      <c r="G7" s="38">
        <v>731726</v>
      </c>
      <c r="H7" s="39">
        <v>1</v>
      </c>
      <c r="I7" s="40">
        <f t="shared" si="0"/>
        <v>731726</v>
      </c>
      <c r="J7" s="41">
        <f t="shared" si="1"/>
        <v>0</v>
      </c>
      <c r="K7" s="42">
        <v>111045</v>
      </c>
      <c r="L7" s="43">
        <v>0.2</v>
      </c>
      <c r="M7" s="44">
        <v>0</v>
      </c>
      <c r="N7" s="45">
        <f t="shared" ref="N7:N12" si="4">(K7-M7)</f>
        <v>111045</v>
      </c>
      <c r="O7" s="92">
        <f t="shared" si="2"/>
        <v>731726</v>
      </c>
      <c r="P7" s="93">
        <f t="shared" si="2"/>
        <v>111045</v>
      </c>
      <c r="Q7" s="94">
        <f t="shared" si="3"/>
        <v>842771</v>
      </c>
      <c r="R7" s="32"/>
      <c r="S7"/>
    </row>
    <row r="8" spans="1:19" x14ac:dyDescent="0.3">
      <c r="A8" s="33" t="s">
        <v>29</v>
      </c>
      <c r="B8" s="34" t="s">
        <v>30</v>
      </c>
      <c r="C8" s="35">
        <v>144</v>
      </c>
      <c r="D8" s="34" t="s">
        <v>31</v>
      </c>
      <c r="E8" s="36" t="s">
        <v>21</v>
      </c>
      <c r="F8" s="37">
        <v>549375</v>
      </c>
      <c r="G8" s="38">
        <v>523335</v>
      </c>
      <c r="H8" s="39">
        <v>1</v>
      </c>
      <c r="I8" s="40">
        <f t="shared" si="0"/>
        <v>523335</v>
      </c>
      <c r="J8" s="41">
        <f t="shared" si="1"/>
        <v>0</v>
      </c>
      <c r="K8" s="42">
        <v>26040</v>
      </c>
      <c r="L8" s="43">
        <v>0.2</v>
      </c>
      <c r="M8" s="44">
        <v>0</v>
      </c>
      <c r="N8" s="45">
        <f t="shared" si="4"/>
        <v>26040</v>
      </c>
      <c r="O8" s="92">
        <f t="shared" si="2"/>
        <v>523335</v>
      </c>
      <c r="P8" s="93">
        <f>SUM(J8+N8)</f>
        <v>26040</v>
      </c>
      <c r="Q8" s="94">
        <f t="shared" si="3"/>
        <v>549375</v>
      </c>
      <c r="R8" s="32"/>
      <c r="S8"/>
    </row>
    <row r="9" spans="1:19" x14ac:dyDescent="0.3">
      <c r="A9" s="33" t="s">
        <v>32</v>
      </c>
      <c r="B9" s="34" t="s">
        <v>33</v>
      </c>
      <c r="C9" s="35">
        <v>139</v>
      </c>
      <c r="D9" s="34" t="s">
        <v>34</v>
      </c>
      <c r="E9" s="36" t="s">
        <v>21</v>
      </c>
      <c r="F9" s="37">
        <v>73500</v>
      </c>
      <c r="G9" s="38">
        <v>73500</v>
      </c>
      <c r="H9" s="39">
        <v>1</v>
      </c>
      <c r="I9" s="40">
        <f t="shared" si="0"/>
        <v>73500</v>
      </c>
      <c r="J9" s="41">
        <f t="shared" si="1"/>
        <v>0</v>
      </c>
      <c r="K9" s="42">
        <v>0</v>
      </c>
      <c r="L9" s="43">
        <v>0.25</v>
      </c>
      <c r="M9" s="44">
        <v>0</v>
      </c>
      <c r="N9" s="45">
        <f t="shared" si="4"/>
        <v>0</v>
      </c>
      <c r="O9" s="92">
        <f t="shared" si="2"/>
        <v>73500</v>
      </c>
      <c r="P9" s="93">
        <f t="shared" si="2"/>
        <v>0</v>
      </c>
      <c r="Q9" s="94">
        <f t="shared" si="3"/>
        <v>73500</v>
      </c>
      <c r="R9" s="32"/>
      <c r="S9"/>
    </row>
    <row r="10" spans="1:19" x14ac:dyDescent="0.3">
      <c r="A10" s="33" t="s">
        <v>35</v>
      </c>
      <c r="B10" s="34" t="s">
        <v>36</v>
      </c>
      <c r="C10" s="35">
        <v>139</v>
      </c>
      <c r="D10" s="34" t="s">
        <v>37</v>
      </c>
      <c r="E10" s="36" t="s">
        <v>21</v>
      </c>
      <c r="F10" s="37">
        <v>3937500</v>
      </c>
      <c r="G10" s="38">
        <v>1680000</v>
      </c>
      <c r="H10" s="39">
        <v>1</v>
      </c>
      <c r="I10" s="40">
        <f t="shared" si="0"/>
        <v>1680000</v>
      </c>
      <c r="J10" s="41">
        <f t="shared" si="1"/>
        <v>0</v>
      </c>
      <c r="K10" s="42">
        <v>2257500</v>
      </c>
      <c r="L10" s="43">
        <v>0.15</v>
      </c>
      <c r="M10" s="44">
        <v>0</v>
      </c>
      <c r="N10" s="45">
        <f t="shared" si="4"/>
        <v>2257500</v>
      </c>
      <c r="O10" s="92">
        <f t="shared" si="2"/>
        <v>1680000</v>
      </c>
      <c r="P10" s="93">
        <f t="shared" si="2"/>
        <v>2257500</v>
      </c>
      <c r="Q10" s="94">
        <f t="shared" si="3"/>
        <v>3937500</v>
      </c>
      <c r="R10" s="32"/>
      <c r="S10"/>
    </row>
    <row r="11" spans="1:19" x14ac:dyDescent="0.3">
      <c r="A11" s="33" t="s">
        <v>38</v>
      </c>
      <c r="B11" s="34" t="s">
        <v>39</v>
      </c>
      <c r="C11" s="35">
        <v>130</v>
      </c>
      <c r="D11" s="34" t="s">
        <v>40</v>
      </c>
      <c r="E11" s="36" t="s">
        <v>21</v>
      </c>
      <c r="F11" s="37">
        <v>838200</v>
      </c>
      <c r="G11" s="38">
        <v>827200</v>
      </c>
      <c r="H11" s="39">
        <v>1</v>
      </c>
      <c r="I11" s="40">
        <f t="shared" si="0"/>
        <v>827200</v>
      </c>
      <c r="J11" s="41">
        <f t="shared" si="1"/>
        <v>0</v>
      </c>
      <c r="K11" s="42">
        <v>11000</v>
      </c>
      <c r="L11" s="43">
        <v>0.15</v>
      </c>
      <c r="M11" s="44">
        <v>0</v>
      </c>
      <c r="N11" s="45">
        <f t="shared" si="4"/>
        <v>11000</v>
      </c>
      <c r="O11" s="92">
        <f t="shared" si="2"/>
        <v>827200</v>
      </c>
      <c r="P11" s="93">
        <f t="shared" si="2"/>
        <v>11000</v>
      </c>
      <c r="Q11" s="94">
        <f t="shared" si="3"/>
        <v>838200</v>
      </c>
      <c r="R11" s="32"/>
      <c r="S11"/>
    </row>
    <row r="12" spans="1:19" x14ac:dyDescent="0.3">
      <c r="A12" s="33" t="s">
        <v>41</v>
      </c>
      <c r="B12" s="34" t="s">
        <v>42</v>
      </c>
      <c r="C12" s="35">
        <v>130</v>
      </c>
      <c r="D12" s="34" t="s">
        <v>43</v>
      </c>
      <c r="E12" s="36" t="s">
        <v>21</v>
      </c>
      <c r="F12" s="37">
        <v>612977</v>
      </c>
      <c r="G12" s="38">
        <v>525800</v>
      </c>
      <c r="H12" s="39">
        <v>1</v>
      </c>
      <c r="I12" s="40">
        <f t="shared" si="0"/>
        <v>525800</v>
      </c>
      <c r="J12" s="41">
        <f t="shared" si="1"/>
        <v>0</v>
      </c>
      <c r="K12" s="42">
        <v>87177</v>
      </c>
      <c r="L12" s="43">
        <v>0.15</v>
      </c>
      <c r="M12" s="44">
        <v>0</v>
      </c>
      <c r="N12" s="45">
        <f t="shared" si="4"/>
        <v>87177</v>
      </c>
      <c r="O12" s="92">
        <f t="shared" si="2"/>
        <v>525800</v>
      </c>
      <c r="P12" s="93">
        <f t="shared" si="2"/>
        <v>87177</v>
      </c>
      <c r="Q12" s="94">
        <f t="shared" si="3"/>
        <v>612977</v>
      </c>
      <c r="R12" s="32"/>
      <c r="S12"/>
    </row>
    <row r="13" spans="1:19" ht="16.2" x14ac:dyDescent="0.3">
      <c r="A13" s="33" t="s">
        <v>44</v>
      </c>
      <c r="B13" s="34" t="s">
        <v>45</v>
      </c>
      <c r="C13" s="35">
        <v>130</v>
      </c>
      <c r="D13" s="34" t="s">
        <v>40</v>
      </c>
      <c r="E13" s="36" t="s">
        <v>25</v>
      </c>
      <c r="F13" s="37">
        <v>40000000</v>
      </c>
      <c r="G13" s="38">
        <v>26098400</v>
      </c>
      <c r="H13" s="39">
        <v>1</v>
      </c>
      <c r="I13" s="40">
        <v>20648958</v>
      </c>
      <c r="J13" s="41">
        <f t="shared" si="1"/>
        <v>5449442</v>
      </c>
      <c r="K13" s="42">
        <v>13901600</v>
      </c>
      <c r="L13" s="43">
        <v>0.45</v>
      </c>
      <c r="M13" s="44">
        <v>0</v>
      </c>
      <c r="N13" s="45">
        <v>13901600</v>
      </c>
      <c r="O13" s="92">
        <f t="shared" si="2"/>
        <v>20648958</v>
      </c>
      <c r="P13" s="93">
        <f t="shared" si="2"/>
        <v>19351042</v>
      </c>
      <c r="Q13" s="94">
        <f t="shared" si="3"/>
        <v>40000000</v>
      </c>
      <c r="R13" s="32"/>
      <c r="S13"/>
    </row>
    <row r="14" spans="1:19" ht="16.2" x14ac:dyDescent="0.3">
      <c r="A14" s="33" t="s">
        <v>46</v>
      </c>
      <c r="B14" s="34" t="s">
        <v>47</v>
      </c>
      <c r="C14" s="35">
        <v>128</v>
      </c>
      <c r="D14" s="34" t="s">
        <v>48</v>
      </c>
      <c r="E14" s="36" t="s">
        <v>21</v>
      </c>
      <c r="F14" s="37">
        <v>18979908</v>
      </c>
      <c r="G14" s="38">
        <v>11332910</v>
      </c>
      <c r="H14" s="39">
        <v>1</v>
      </c>
      <c r="I14" s="40">
        <f t="shared" si="0"/>
        <v>11332910</v>
      </c>
      <c r="J14" s="41">
        <f t="shared" si="1"/>
        <v>0</v>
      </c>
      <c r="K14" s="42">
        <v>7646998</v>
      </c>
      <c r="L14" s="43">
        <v>0.2</v>
      </c>
      <c r="M14" s="44">
        <v>0</v>
      </c>
      <c r="N14" s="45">
        <v>4829127</v>
      </c>
      <c r="O14" s="92">
        <f t="shared" si="2"/>
        <v>11332910</v>
      </c>
      <c r="P14" s="93">
        <f t="shared" si="2"/>
        <v>4829127</v>
      </c>
      <c r="Q14" s="94">
        <f t="shared" si="3"/>
        <v>16162037</v>
      </c>
      <c r="R14" s="32"/>
      <c r="S14"/>
    </row>
    <row r="15" spans="1:19" x14ac:dyDescent="0.3">
      <c r="A15" s="33" t="s">
        <v>29</v>
      </c>
      <c r="B15" s="34" t="s">
        <v>49</v>
      </c>
      <c r="C15" s="35">
        <v>127</v>
      </c>
      <c r="D15" s="34" t="s">
        <v>31</v>
      </c>
      <c r="E15" s="36" t="s">
        <v>21</v>
      </c>
      <c r="F15" s="37">
        <v>8194725</v>
      </c>
      <c r="G15" s="38">
        <v>7818750</v>
      </c>
      <c r="H15" s="39">
        <v>0.5</v>
      </c>
      <c r="I15" s="40">
        <f t="shared" si="0"/>
        <v>3909375</v>
      </c>
      <c r="J15" s="41">
        <f t="shared" si="1"/>
        <v>3909375</v>
      </c>
      <c r="K15" s="42">
        <v>375975</v>
      </c>
      <c r="L15" s="43">
        <v>0.2</v>
      </c>
      <c r="M15" s="44">
        <v>0</v>
      </c>
      <c r="N15" s="45">
        <v>0</v>
      </c>
      <c r="O15" s="92">
        <f t="shared" si="2"/>
        <v>3909375</v>
      </c>
      <c r="P15" s="93">
        <f t="shared" si="2"/>
        <v>3909375</v>
      </c>
      <c r="Q15" s="94">
        <f t="shared" si="3"/>
        <v>7818750</v>
      </c>
      <c r="R15" s="32"/>
      <c r="S15"/>
    </row>
    <row r="16" spans="1:19" x14ac:dyDescent="0.3">
      <c r="A16" s="33" t="s">
        <v>32</v>
      </c>
      <c r="B16" s="34" t="s">
        <v>50</v>
      </c>
      <c r="C16" s="35">
        <v>125</v>
      </c>
      <c r="D16" s="34" t="s">
        <v>34</v>
      </c>
      <c r="E16" s="36" t="s">
        <v>25</v>
      </c>
      <c r="F16" s="37">
        <v>4409979</v>
      </c>
      <c r="G16" s="38">
        <v>0</v>
      </c>
      <c r="H16" s="39">
        <v>0.5</v>
      </c>
      <c r="I16" s="40">
        <f t="shared" si="0"/>
        <v>0</v>
      </c>
      <c r="J16" s="41">
        <f t="shared" si="1"/>
        <v>0</v>
      </c>
      <c r="K16" s="42">
        <v>4409979</v>
      </c>
      <c r="L16" s="43">
        <v>0.25</v>
      </c>
      <c r="M16" s="44">
        <v>0</v>
      </c>
      <c r="N16" s="45">
        <v>0</v>
      </c>
      <c r="O16" s="92">
        <f t="shared" si="2"/>
        <v>0</v>
      </c>
      <c r="P16" s="93">
        <f t="shared" si="2"/>
        <v>0</v>
      </c>
      <c r="Q16" s="94">
        <f t="shared" si="3"/>
        <v>0</v>
      </c>
      <c r="R16" s="32"/>
      <c r="S16"/>
    </row>
    <row r="17" spans="1:19" x14ac:dyDescent="0.3">
      <c r="A17" s="33" t="s">
        <v>51</v>
      </c>
      <c r="B17" s="34" t="s">
        <v>52</v>
      </c>
      <c r="C17" s="35">
        <v>123</v>
      </c>
      <c r="D17" s="34" t="s">
        <v>43</v>
      </c>
      <c r="E17" s="36" t="s">
        <v>21</v>
      </c>
      <c r="F17" s="37">
        <v>196600</v>
      </c>
      <c r="G17" s="38">
        <v>0</v>
      </c>
      <c r="H17" s="39">
        <v>0.5</v>
      </c>
      <c r="I17" s="40">
        <f t="shared" si="0"/>
        <v>0</v>
      </c>
      <c r="J17" s="41">
        <f t="shared" si="1"/>
        <v>0</v>
      </c>
      <c r="K17" s="42">
        <v>196600</v>
      </c>
      <c r="L17" s="43">
        <v>0.15</v>
      </c>
      <c r="M17" s="44">
        <v>0</v>
      </c>
      <c r="N17" s="45">
        <v>0</v>
      </c>
      <c r="O17" s="92">
        <f t="shared" si="2"/>
        <v>0</v>
      </c>
      <c r="P17" s="93">
        <f t="shared" si="2"/>
        <v>0</v>
      </c>
      <c r="Q17" s="94">
        <f t="shared" si="3"/>
        <v>0</v>
      </c>
      <c r="R17" s="32"/>
      <c r="S17"/>
    </row>
    <row r="18" spans="1:19" x14ac:dyDescent="0.3">
      <c r="A18" s="33" t="s">
        <v>53</v>
      </c>
      <c r="B18" s="34" t="s">
        <v>54</v>
      </c>
      <c r="C18" s="35">
        <v>122</v>
      </c>
      <c r="D18" s="34" t="s">
        <v>55</v>
      </c>
      <c r="E18" s="36" t="s">
        <v>21</v>
      </c>
      <c r="F18" s="37">
        <v>470000</v>
      </c>
      <c r="G18" s="38">
        <v>470000</v>
      </c>
      <c r="H18" s="39">
        <v>1</v>
      </c>
      <c r="I18" s="40">
        <f t="shared" si="0"/>
        <v>470000</v>
      </c>
      <c r="J18" s="41">
        <f t="shared" si="1"/>
        <v>0</v>
      </c>
      <c r="K18" s="42">
        <v>0</v>
      </c>
      <c r="L18" s="43">
        <v>0.2</v>
      </c>
      <c r="M18" s="44">
        <v>0</v>
      </c>
      <c r="N18" s="45">
        <v>0</v>
      </c>
      <c r="O18" s="92">
        <f t="shared" si="2"/>
        <v>470000</v>
      </c>
      <c r="P18" s="93">
        <f t="shared" si="2"/>
        <v>0</v>
      </c>
      <c r="Q18" s="94">
        <f t="shared" si="3"/>
        <v>470000</v>
      </c>
      <c r="R18" s="32"/>
      <c r="S18"/>
    </row>
    <row r="19" spans="1:19" x14ac:dyDescent="0.3">
      <c r="A19" s="33" t="s">
        <v>56</v>
      </c>
      <c r="B19" s="34" t="s">
        <v>57</v>
      </c>
      <c r="C19" s="35">
        <v>119</v>
      </c>
      <c r="D19" s="34" t="s">
        <v>58</v>
      </c>
      <c r="E19" s="36" t="s">
        <v>25</v>
      </c>
      <c r="F19" s="37">
        <v>295630</v>
      </c>
      <c r="G19" s="38">
        <v>131815</v>
      </c>
      <c r="H19" s="39">
        <v>0.5</v>
      </c>
      <c r="I19" s="40">
        <f t="shared" si="0"/>
        <v>65907.5</v>
      </c>
      <c r="J19" s="41">
        <f t="shared" si="1"/>
        <v>65907.5</v>
      </c>
      <c r="K19" s="42">
        <v>163815</v>
      </c>
      <c r="L19" s="43">
        <v>0.55000000000000004</v>
      </c>
      <c r="M19" s="44">
        <v>0</v>
      </c>
      <c r="N19" s="45">
        <v>0</v>
      </c>
      <c r="O19" s="92">
        <f t="shared" si="2"/>
        <v>65907.5</v>
      </c>
      <c r="P19" s="93">
        <f t="shared" si="2"/>
        <v>65907.5</v>
      </c>
      <c r="Q19" s="94">
        <f t="shared" si="3"/>
        <v>131815</v>
      </c>
      <c r="R19" s="32"/>
      <c r="S19"/>
    </row>
    <row r="20" spans="1:19" x14ac:dyDescent="0.3">
      <c r="A20" s="33" t="s">
        <v>51</v>
      </c>
      <c r="B20" s="34" t="s">
        <v>59</v>
      </c>
      <c r="C20" s="35">
        <v>119</v>
      </c>
      <c r="D20" s="34" t="s">
        <v>43</v>
      </c>
      <c r="E20" s="36" t="s">
        <v>21</v>
      </c>
      <c r="F20" s="37">
        <v>306600</v>
      </c>
      <c r="G20" s="38">
        <v>302500</v>
      </c>
      <c r="H20" s="39">
        <v>0.75</v>
      </c>
      <c r="I20" s="40">
        <f>(G20*H20)</f>
        <v>226875</v>
      </c>
      <c r="J20" s="41">
        <f t="shared" si="1"/>
        <v>75625</v>
      </c>
      <c r="K20" s="42">
        <v>4100</v>
      </c>
      <c r="L20" s="43">
        <v>0.15</v>
      </c>
      <c r="M20" s="44">
        <v>0</v>
      </c>
      <c r="N20" s="45">
        <v>0</v>
      </c>
      <c r="O20" s="92">
        <f t="shared" si="2"/>
        <v>226875</v>
      </c>
      <c r="P20" s="93">
        <f t="shared" si="2"/>
        <v>75625</v>
      </c>
      <c r="Q20" s="94">
        <f t="shared" si="3"/>
        <v>302500</v>
      </c>
      <c r="R20" s="32"/>
      <c r="S20"/>
    </row>
    <row r="21" spans="1:19" x14ac:dyDescent="0.3">
      <c r="A21" s="33" t="s">
        <v>60</v>
      </c>
      <c r="B21" s="34" t="s">
        <v>61</v>
      </c>
      <c r="C21" s="35">
        <v>119</v>
      </c>
      <c r="D21" s="34" t="s">
        <v>40</v>
      </c>
      <c r="E21" s="36" t="s">
        <v>21</v>
      </c>
      <c r="F21" s="37">
        <v>4235000</v>
      </c>
      <c r="G21" s="38">
        <v>4235000</v>
      </c>
      <c r="H21" s="39">
        <v>1</v>
      </c>
      <c r="I21" s="40">
        <f t="shared" ref="I21:I49" si="5">(G21*H21)</f>
        <v>4235000</v>
      </c>
      <c r="J21" s="41">
        <f t="shared" si="1"/>
        <v>0</v>
      </c>
      <c r="K21" s="42">
        <v>0</v>
      </c>
      <c r="L21" s="43">
        <v>0.2</v>
      </c>
      <c r="M21" s="44">
        <v>0</v>
      </c>
      <c r="N21" s="45">
        <v>0</v>
      </c>
      <c r="O21" s="92">
        <f t="shared" si="2"/>
        <v>4235000</v>
      </c>
      <c r="P21" s="93">
        <f t="shared" si="2"/>
        <v>0</v>
      </c>
      <c r="Q21" s="94">
        <f t="shared" si="3"/>
        <v>4235000</v>
      </c>
      <c r="R21" s="32"/>
      <c r="S21"/>
    </row>
    <row r="22" spans="1:19" x14ac:dyDescent="0.3">
      <c r="A22" s="33" t="s">
        <v>62</v>
      </c>
      <c r="B22" s="34" t="s">
        <v>63</v>
      </c>
      <c r="C22" s="35">
        <v>117</v>
      </c>
      <c r="D22" s="34" t="s">
        <v>55</v>
      </c>
      <c r="E22" s="36" t="s">
        <v>21</v>
      </c>
      <c r="F22" s="37">
        <v>2919625</v>
      </c>
      <c r="G22" s="38">
        <v>571588</v>
      </c>
      <c r="H22" s="39">
        <v>1</v>
      </c>
      <c r="I22" s="40">
        <f t="shared" si="5"/>
        <v>571588</v>
      </c>
      <c r="J22" s="41">
        <f t="shared" si="1"/>
        <v>0</v>
      </c>
      <c r="K22" s="42">
        <v>2348037</v>
      </c>
      <c r="L22" s="43">
        <v>0.25</v>
      </c>
      <c r="M22" s="44">
        <v>0</v>
      </c>
      <c r="N22" s="45">
        <v>0</v>
      </c>
      <c r="O22" s="92">
        <f t="shared" si="2"/>
        <v>571588</v>
      </c>
      <c r="P22" s="93">
        <f t="shared" si="2"/>
        <v>0</v>
      </c>
      <c r="Q22" s="94">
        <f t="shared" si="3"/>
        <v>571588</v>
      </c>
      <c r="R22" s="32"/>
      <c r="S22"/>
    </row>
    <row r="23" spans="1:19" x14ac:dyDescent="0.3">
      <c r="A23" s="33" t="s">
        <v>29</v>
      </c>
      <c r="B23" s="34" t="s">
        <v>64</v>
      </c>
      <c r="C23" s="35">
        <v>114</v>
      </c>
      <c r="D23" s="34" t="s">
        <v>31</v>
      </c>
      <c r="E23" s="36" t="s">
        <v>21</v>
      </c>
      <c r="F23" s="37">
        <v>2625210</v>
      </c>
      <c r="G23" s="38">
        <v>2502000</v>
      </c>
      <c r="H23" s="39">
        <v>0.5</v>
      </c>
      <c r="I23" s="40">
        <f t="shared" si="5"/>
        <v>1251000</v>
      </c>
      <c r="J23" s="41">
        <f t="shared" si="1"/>
        <v>1251000</v>
      </c>
      <c r="K23" s="42">
        <v>123210</v>
      </c>
      <c r="L23" s="43">
        <v>0.2</v>
      </c>
      <c r="M23" s="44">
        <v>0</v>
      </c>
      <c r="N23" s="45">
        <v>0</v>
      </c>
      <c r="O23" s="92">
        <f t="shared" si="2"/>
        <v>1251000</v>
      </c>
      <c r="P23" s="93">
        <f t="shared" si="2"/>
        <v>1251000</v>
      </c>
      <c r="Q23" s="94">
        <f t="shared" si="3"/>
        <v>2502000</v>
      </c>
      <c r="R23" s="32"/>
      <c r="S23"/>
    </row>
    <row r="24" spans="1:19" x14ac:dyDescent="0.3">
      <c r="A24" s="33" t="s">
        <v>29</v>
      </c>
      <c r="B24" s="34" t="s">
        <v>65</v>
      </c>
      <c r="C24" s="35">
        <v>113</v>
      </c>
      <c r="D24" s="34" t="s">
        <v>31</v>
      </c>
      <c r="E24" s="36" t="s">
        <v>21</v>
      </c>
      <c r="F24" s="37">
        <v>3405675</v>
      </c>
      <c r="G24" s="38">
        <v>3231750</v>
      </c>
      <c r="H24" s="39">
        <v>0.5</v>
      </c>
      <c r="I24" s="40">
        <f t="shared" si="5"/>
        <v>1615875</v>
      </c>
      <c r="J24" s="41">
        <f t="shared" si="1"/>
        <v>1615875</v>
      </c>
      <c r="K24" s="42">
        <v>173925</v>
      </c>
      <c r="L24" s="43">
        <v>0.2</v>
      </c>
      <c r="M24" s="44">
        <v>0</v>
      </c>
      <c r="N24" s="45">
        <v>0</v>
      </c>
      <c r="O24" s="92">
        <f t="shared" si="2"/>
        <v>1615875</v>
      </c>
      <c r="P24" s="93">
        <f t="shared" si="2"/>
        <v>1615875</v>
      </c>
      <c r="Q24" s="94">
        <f t="shared" si="3"/>
        <v>3231750</v>
      </c>
      <c r="R24" s="32"/>
      <c r="S24"/>
    </row>
    <row r="25" spans="1:19" x14ac:dyDescent="0.3">
      <c r="A25" s="33" t="s">
        <v>35</v>
      </c>
      <c r="B25" s="34" t="s">
        <v>66</v>
      </c>
      <c r="C25" s="35">
        <v>113</v>
      </c>
      <c r="D25" s="34" t="s">
        <v>37</v>
      </c>
      <c r="E25" s="36" t="s">
        <v>25</v>
      </c>
      <c r="F25" s="37">
        <v>2089000</v>
      </c>
      <c r="G25" s="38">
        <v>2089000</v>
      </c>
      <c r="H25" s="39">
        <v>0.5</v>
      </c>
      <c r="I25" s="40">
        <f t="shared" si="5"/>
        <v>1044500</v>
      </c>
      <c r="J25" s="41">
        <f t="shared" si="1"/>
        <v>1044500</v>
      </c>
      <c r="K25" s="42">
        <v>0</v>
      </c>
      <c r="L25" s="43">
        <v>0.15</v>
      </c>
      <c r="M25" s="44">
        <v>0</v>
      </c>
      <c r="N25" s="45">
        <v>0</v>
      </c>
      <c r="O25" s="92">
        <f t="shared" si="2"/>
        <v>1044500</v>
      </c>
      <c r="P25" s="93">
        <f t="shared" si="2"/>
        <v>1044500</v>
      </c>
      <c r="Q25" s="94">
        <f t="shared" si="3"/>
        <v>2089000</v>
      </c>
      <c r="R25" s="32"/>
      <c r="S25"/>
    </row>
    <row r="26" spans="1:19" x14ac:dyDescent="0.3">
      <c r="A26" s="33" t="s">
        <v>51</v>
      </c>
      <c r="B26" s="34" t="s">
        <v>67</v>
      </c>
      <c r="C26" s="35">
        <v>111</v>
      </c>
      <c r="D26" s="34" t="s">
        <v>43</v>
      </c>
      <c r="E26" s="36" t="s">
        <v>21</v>
      </c>
      <c r="F26" s="37">
        <v>3731900</v>
      </c>
      <c r="G26" s="38">
        <v>1317918</v>
      </c>
      <c r="H26" s="39">
        <v>0.5</v>
      </c>
      <c r="I26" s="40">
        <f t="shared" si="5"/>
        <v>658959</v>
      </c>
      <c r="J26" s="41">
        <f t="shared" si="1"/>
        <v>658959</v>
      </c>
      <c r="K26" s="42">
        <v>2413982</v>
      </c>
      <c r="L26" s="43">
        <v>0.15</v>
      </c>
      <c r="M26" s="44">
        <v>0</v>
      </c>
      <c r="N26" s="45">
        <v>0</v>
      </c>
      <c r="O26" s="92">
        <f t="shared" si="2"/>
        <v>658959</v>
      </c>
      <c r="P26" s="93">
        <f t="shared" si="2"/>
        <v>658959</v>
      </c>
      <c r="Q26" s="94">
        <f t="shared" si="3"/>
        <v>1317918</v>
      </c>
      <c r="R26" s="32"/>
      <c r="S26"/>
    </row>
    <row r="27" spans="1:19" x14ac:dyDescent="0.3">
      <c r="A27" s="33" t="s">
        <v>27</v>
      </c>
      <c r="B27" s="34" t="s">
        <v>68</v>
      </c>
      <c r="C27" s="35">
        <v>110</v>
      </c>
      <c r="D27" s="34" t="s">
        <v>20</v>
      </c>
      <c r="E27" s="36" t="s">
        <v>21</v>
      </c>
      <c r="F27" s="37">
        <v>359094</v>
      </c>
      <c r="G27" s="38">
        <v>311779</v>
      </c>
      <c r="H27" s="39">
        <v>0.25</v>
      </c>
      <c r="I27" s="40">
        <f t="shared" si="5"/>
        <v>77944.75</v>
      </c>
      <c r="J27" s="41">
        <f t="shared" si="1"/>
        <v>233834.25</v>
      </c>
      <c r="K27" s="42">
        <v>47315</v>
      </c>
      <c r="L27" s="43">
        <v>0.2</v>
      </c>
      <c r="M27" s="44">
        <v>0</v>
      </c>
      <c r="N27" s="45">
        <v>0</v>
      </c>
      <c r="O27" s="92">
        <f t="shared" si="2"/>
        <v>77944.75</v>
      </c>
      <c r="P27" s="93">
        <f t="shared" si="2"/>
        <v>233834.25</v>
      </c>
      <c r="Q27" s="94">
        <f t="shared" si="3"/>
        <v>311779</v>
      </c>
      <c r="R27" s="32"/>
      <c r="S27"/>
    </row>
    <row r="28" spans="1:19" x14ac:dyDescent="0.3">
      <c r="A28" s="33" t="s">
        <v>41</v>
      </c>
      <c r="B28" s="34" t="s">
        <v>69</v>
      </c>
      <c r="C28" s="35">
        <v>110</v>
      </c>
      <c r="D28" s="34" t="s">
        <v>43</v>
      </c>
      <c r="E28" s="36" t="s">
        <v>25</v>
      </c>
      <c r="F28" s="37">
        <v>612977</v>
      </c>
      <c r="G28" s="38">
        <v>525800</v>
      </c>
      <c r="H28" s="39">
        <v>0.5</v>
      </c>
      <c r="I28" s="40">
        <f t="shared" si="5"/>
        <v>262900</v>
      </c>
      <c r="J28" s="41">
        <f t="shared" si="1"/>
        <v>262900</v>
      </c>
      <c r="K28" s="42">
        <v>87177</v>
      </c>
      <c r="L28" s="43">
        <v>0.15</v>
      </c>
      <c r="M28" s="44">
        <v>0</v>
      </c>
      <c r="N28" s="45">
        <v>0</v>
      </c>
      <c r="O28" s="92">
        <f t="shared" si="2"/>
        <v>262900</v>
      </c>
      <c r="P28" s="93">
        <f t="shared" si="2"/>
        <v>262900</v>
      </c>
      <c r="Q28" s="94">
        <f t="shared" si="3"/>
        <v>525800</v>
      </c>
      <c r="R28" s="32"/>
      <c r="S28"/>
    </row>
    <row r="29" spans="1:19" x14ac:dyDescent="0.3">
      <c r="A29" s="33" t="s">
        <v>27</v>
      </c>
      <c r="B29" s="34" t="s">
        <v>70</v>
      </c>
      <c r="C29" s="35">
        <v>109</v>
      </c>
      <c r="D29" s="34" t="s">
        <v>20</v>
      </c>
      <c r="E29" s="36" t="s">
        <v>21</v>
      </c>
      <c r="F29" s="37">
        <v>329780</v>
      </c>
      <c r="G29" s="38">
        <v>286328</v>
      </c>
      <c r="H29" s="39">
        <v>0.5</v>
      </c>
      <c r="I29" s="40">
        <f t="shared" si="5"/>
        <v>143164</v>
      </c>
      <c r="J29" s="41">
        <f t="shared" si="1"/>
        <v>143164</v>
      </c>
      <c r="K29" s="42">
        <v>43452</v>
      </c>
      <c r="L29" s="43">
        <v>0.2</v>
      </c>
      <c r="M29" s="44">
        <v>0</v>
      </c>
      <c r="N29" s="45">
        <v>0</v>
      </c>
      <c r="O29" s="92">
        <f t="shared" si="2"/>
        <v>143164</v>
      </c>
      <c r="P29" s="93">
        <f t="shared" si="2"/>
        <v>143164</v>
      </c>
      <c r="Q29" s="94">
        <f t="shared" si="3"/>
        <v>286328</v>
      </c>
      <c r="R29" s="32"/>
      <c r="S29"/>
    </row>
    <row r="30" spans="1:19" x14ac:dyDescent="0.3">
      <c r="A30" s="33" t="s">
        <v>71</v>
      </c>
      <c r="B30" s="34" t="s">
        <v>72</v>
      </c>
      <c r="C30" s="35">
        <v>108</v>
      </c>
      <c r="D30" s="34" t="s">
        <v>73</v>
      </c>
      <c r="E30" s="36" t="s">
        <v>25</v>
      </c>
      <c r="F30" s="37">
        <v>733150</v>
      </c>
      <c r="G30" s="38">
        <v>733150</v>
      </c>
      <c r="H30" s="39">
        <v>0.5</v>
      </c>
      <c r="I30" s="40">
        <f t="shared" si="5"/>
        <v>366575</v>
      </c>
      <c r="J30" s="41">
        <f t="shared" si="1"/>
        <v>366575</v>
      </c>
      <c r="K30" s="42">
        <v>0</v>
      </c>
      <c r="L30" s="43">
        <v>0.4</v>
      </c>
      <c r="M30" s="44">
        <v>0</v>
      </c>
      <c r="N30" s="45">
        <v>0</v>
      </c>
      <c r="O30" s="92">
        <f t="shared" si="2"/>
        <v>366575</v>
      </c>
      <c r="P30" s="93">
        <f t="shared" si="2"/>
        <v>366575</v>
      </c>
      <c r="Q30" s="94">
        <f t="shared" si="3"/>
        <v>733150</v>
      </c>
      <c r="R30" s="32"/>
      <c r="S30"/>
    </row>
    <row r="31" spans="1:19" x14ac:dyDescent="0.3">
      <c r="A31" s="33" t="s">
        <v>74</v>
      </c>
      <c r="B31" s="34" t="s">
        <v>75</v>
      </c>
      <c r="C31" s="35">
        <v>107</v>
      </c>
      <c r="D31" s="34" t="s">
        <v>55</v>
      </c>
      <c r="E31" s="36" t="s">
        <v>25</v>
      </c>
      <c r="F31" s="37">
        <v>318000</v>
      </c>
      <c r="G31" s="38">
        <v>280000</v>
      </c>
      <c r="H31" s="39">
        <v>0.75</v>
      </c>
      <c r="I31" s="40">
        <f t="shared" si="5"/>
        <v>210000</v>
      </c>
      <c r="J31" s="41">
        <f t="shared" si="1"/>
        <v>70000</v>
      </c>
      <c r="K31" s="42">
        <v>38000</v>
      </c>
      <c r="L31" s="43">
        <v>0.5</v>
      </c>
      <c r="M31" s="44">
        <v>0</v>
      </c>
      <c r="N31" s="45">
        <v>0</v>
      </c>
      <c r="O31" s="92">
        <f t="shared" si="2"/>
        <v>210000</v>
      </c>
      <c r="P31" s="93">
        <f t="shared" si="2"/>
        <v>70000</v>
      </c>
      <c r="Q31" s="94">
        <f t="shared" si="3"/>
        <v>280000</v>
      </c>
      <c r="R31" s="32"/>
      <c r="S31"/>
    </row>
    <row r="32" spans="1:19" x14ac:dyDescent="0.3">
      <c r="A32" s="33" t="s">
        <v>32</v>
      </c>
      <c r="B32" s="34" t="s">
        <v>76</v>
      </c>
      <c r="C32" s="35">
        <v>107</v>
      </c>
      <c r="D32" s="34" t="s">
        <v>34</v>
      </c>
      <c r="E32" s="36" t="s">
        <v>21</v>
      </c>
      <c r="F32" s="37">
        <v>110250</v>
      </c>
      <c r="G32" s="38">
        <v>110250</v>
      </c>
      <c r="H32" s="39">
        <v>0.25</v>
      </c>
      <c r="I32" s="40">
        <f t="shared" si="5"/>
        <v>27562.5</v>
      </c>
      <c r="J32" s="41">
        <f t="shared" si="1"/>
        <v>82687.5</v>
      </c>
      <c r="K32" s="42">
        <v>0</v>
      </c>
      <c r="L32" s="43">
        <v>0.25</v>
      </c>
      <c r="M32" s="44">
        <v>0</v>
      </c>
      <c r="N32" s="45">
        <v>0</v>
      </c>
      <c r="O32" s="92">
        <f t="shared" si="2"/>
        <v>27562.5</v>
      </c>
      <c r="P32" s="93">
        <f t="shared" si="2"/>
        <v>82687.5</v>
      </c>
      <c r="Q32" s="94">
        <f t="shared" si="3"/>
        <v>110250</v>
      </c>
      <c r="R32" s="32"/>
      <c r="S32"/>
    </row>
    <row r="33" spans="1:19" x14ac:dyDescent="0.3">
      <c r="A33" s="33" t="s">
        <v>77</v>
      </c>
      <c r="B33" s="34" t="s">
        <v>78</v>
      </c>
      <c r="C33" s="35">
        <v>107</v>
      </c>
      <c r="D33" s="34" t="s">
        <v>48</v>
      </c>
      <c r="E33" s="36" t="s">
        <v>21</v>
      </c>
      <c r="F33" s="37">
        <v>8583500</v>
      </c>
      <c r="G33" s="38">
        <v>4290000</v>
      </c>
      <c r="H33" s="39">
        <v>0.75</v>
      </c>
      <c r="I33" s="40">
        <f t="shared" si="5"/>
        <v>3217500</v>
      </c>
      <c r="J33" s="41">
        <f t="shared" si="1"/>
        <v>1072500</v>
      </c>
      <c r="K33" s="42">
        <v>4293500</v>
      </c>
      <c r="L33" s="43">
        <v>0.25</v>
      </c>
      <c r="M33" s="44">
        <v>0</v>
      </c>
      <c r="N33" s="45">
        <v>0</v>
      </c>
      <c r="O33" s="92">
        <f t="shared" si="2"/>
        <v>3217500</v>
      </c>
      <c r="P33" s="93">
        <f t="shared" si="2"/>
        <v>1072500</v>
      </c>
      <c r="Q33" s="94">
        <f t="shared" si="3"/>
        <v>4290000</v>
      </c>
      <c r="R33" s="32"/>
      <c r="S33"/>
    </row>
    <row r="34" spans="1:19" x14ac:dyDescent="0.3">
      <c r="A34" s="97" t="s">
        <v>38</v>
      </c>
      <c r="B34" s="98" t="s">
        <v>79</v>
      </c>
      <c r="C34" s="99">
        <v>107</v>
      </c>
      <c r="D34" s="98" t="s">
        <v>40</v>
      </c>
      <c r="E34" s="100" t="s">
        <v>21</v>
      </c>
      <c r="F34" s="37">
        <v>3590800</v>
      </c>
      <c r="G34" s="38">
        <v>3572800</v>
      </c>
      <c r="H34" s="39">
        <v>0.75</v>
      </c>
      <c r="I34" s="40">
        <f t="shared" si="5"/>
        <v>2679600</v>
      </c>
      <c r="J34" s="41">
        <f t="shared" si="1"/>
        <v>893200</v>
      </c>
      <c r="K34" s="42">
        <v>18000</v>
      </c>
      <c r="L34" s="43">
        <v>0.15</v>
      </c>
      <c r="M34" s="44">
        <v>0</v>
      </c>
      <c r="N34" s="45">
        <v>0</v>
      </c>
      <c r="O34" s="92">
        <f t="shared" si="2"/>
        <v>2679600</v>
      </c>
      <c r="P34" s="93">
        <f t="shared" si="2"/>
        <v>893200</v>
      </c>
      <c r="Q34" s="94">
        <f t="shared" si="3"/>
        <v>3572800</v>
      </c>
      <c r="R34" s="32"/>
      <c r="S34"/>
    </row>
    <row r="35" spans="1:19" x14ac:dyDescent="0.3">
      <c r="A35" s="33" t="s">
        <v>80</v>
      </c>
      <c r="B35" s="34" t="s">
        <v>81</v>
      </c>
      <c r="C35" s="35">
        <v>102</v>
      </c>
      <c r="D35" s="34" t="s">
        <v>48</v>
      </c>
      <c r="E35" s="36" t="s">
        <v>25</v>
      </c>
      <c r="F35" s="37">
        <v>567000</v>
      </c>
      <c r="G35" s="38">
        <v>550000</v>
      </c>
      <c r="H35" s="39">
        <v>1</v>
      </c>
      <c r="I35" s="40">
        <f t="shared" si="5"/>
        <v>550000</v>
      </c>
      <c r="J35" s="41">
        <f t="shared" si="1"/>
        <v>0</v>
      </c>
      <c r="K35" s="42">
        <v>17000</v>
      </c>
      <c r="L35" s="43">
        <v>0.6</v>
      </c>
      <c r="M35" s="44">
        <v>0</v>
      </c>
      <c r="N35" s="45">
        <v>0</v>
      </c>
      <c r="O35" s="92">
        <f t="shared" si="2"/>
        <v>550000</v>
      </c>
      <c r="P35" s="93">
        <f t="shared" si="2"/>
        <v>0</v>
      </c>
      <c r="Q35" s="94">
        <f t="shared" si="3"/>
        <v>550000</v>
      </c>
      <c r="R35" s="32"/>
      <c r="S35"/>
    </row>
    <row r="36" spans="1:19" x14ac:dyDescent="0.3">
      <c r="A36" s="33" t="s">
        <v>82</v>
      </c>
      <c r="B36" s="34" t="s">
        <v>83</v>
      </c>
      <c r="C36" s="35">
        <v>99</v>
      </c>
      <c r="D36" s="34" t="s">
        <v>37</v>
      </c>
      <c r="E36" s="36" t="s">
        <v>25</v>
      </c>
      <c r="F36" s="37">
        <v>5197000</v>
      </c>
      <c r="G36" s="38">
        <v>5187000</v>
      </c>
      <c r="H36" s="39">
        <v>0.25</v>
      </c>
      <c r="I36" s="40">
        <f t="shared" si="5"/>
        <v>1296750</v>
      </c>
      <c r="J36" s="41">
        <f t="shared" si="1"/>
        <v>3890250</v>
      </c>
      <c r="K36" s="42">
        <v>10000</v>
      </c>
      <c r="L36" s="43">
        <v>0.1</v>
      </c>
      <c r="M36" s="44">
        <v>0</v>
      </c>
      <c r="N36" s="45">
        <v>0</v>
      </c>
      <c r="O36" s="92">
        <f t="shared" si="2"/>
        <v>1296750</v>
      </c>
      <c r="P36" s="93">
        <f t="shared" si="2"/>
        <v>3890250</v>
      </c>
      <c r="Q36" s="94">
        <f t="shared" si="3"/>
        <v>5187000</v>
      </c>
      <c r="R36" s="32"/>
      <c r="S36"/>
    </row>
    <row r="37" spans="1:19" x14ac:dyDescent="0.3">
      <c r="A37" s="33" t="s">
        <v>84</v>
      </c>
      <c r="B37" s="34" t="s">
        <v>85</v>
      </c>
      <c r="C37" s="35">
        <v>97</v>
      </c>
      <c r="D37" s="34" t="s">
        <v>86</v>
      </c>
      <c r="E37" s="36" t="s">
        <v>21</v>
      </c>
      <c r="F37" s="37">
        <v>61480</v>
      </c>
      <c r="G37" s="38">
        <v>46800</v>
      </c>
      <c r="H37" s="39">
        <v>0</v>
      </c>
      <c r="I37" s="40">
        <f t="shared" si="5"/>
        <v>0</v>
      </c>
      <c r="J37" s="41">
        <f t="shared" si="1"/>
        <v>46800</v>
      </c>
      <c r="K37" s="42">
        <v>14680</v>
      </c>
      <c r="L37" s="43">
        <v>0.2</v>
      </c>
      <c r="M37" s="44">
        <v>0</v>
      </c>
      <c r="N37" s="45">
        <v>0</v>
      </c>
      <c r="O37" s="92">
        <f t="shared" si="2"/>
        <v>0</v>
      </c>
      <c r="P37" s="93">
        <f t="shared" si="2"/>
        <v>46800</v>
      </c>
      <c r="Q37" s="94">
        <f t="shared" si="3"/>
        <v>46800</v>
      </c>
      <c r="R37" s="32"/>
      <c r="S37"/>
    </row>
    <row r="38" spans="1:19" x14ac:dyDescent="0.3">
      <c r="A38" s="33" t="s">
        <v>38</v>
      </c>
      <c r="B38" s="34" t="s">
        <v>87</v>
      </c>
      <c r="C38" s="35">
        <v>94</v>
      </c>
      <c r="D38" s="34" t="s">
        <v>40</v>
      </c>
      <c r="E38" s="36" t="s">
        <v>25</v>
      </c>
      <c r="F38" s="37">
        <v>500000</v>
      </c>
      <c r="G38" s="38">
        <v>495000</v>
      </c>
      <c r="H38" s="39">
        <v>0.5</v>
      </c>
      <c r="I38" s="40">
        <f t="shared" si="5"/>
        <v>247500</v>
      </c>
      <c r="J38" s="41">
        <f t="shared" si="1"/>
        <v>247500</v>
      </c>
      <c r="K38" s="42">
        <v>5000</v>
      </c>
      <c r="L38" s="43">
        <v>0.15</v>
      </c>
      <c r="M38" s="44">
        <v>0</v>
      </c>
      <c r="N38" s="45">
        <v>0</v>
      </c>
      <c r="O38" s="92">
        <f t="shared" si="2"/>
        <v>247500</v>
      </c>
      <c r="P38" s="93">
        <f t="shared" si="2"/>
        <v>247500</v>
      </c>
      <c r="Q38" s="94">
        <f t="shared" si="3"/>
        <v>495000</v>
      </c>
      <c r="R38" s="32"/>
      <c r="S38"/>
    </row>
    <row r="39" spans="1:19" x14ac:dyDescent="0.3">
      <c r="A39" s="33" t="s">
        <v>51</v>
      </c>
      <c r="B39" s="34" t="s">
        <v>88</v>
      </c>
      <c r="C39" s="35">
        <v>93</v>
      </c>
      <c r="D39" s="34" t="s">
        <v>43</v>
      </c>
      <c r="E39" s="36" t="s">
        <v>21</v>
      </c>
      <c r="F39" s="37">
        <v>59100</v>
      </c>
      <c r="G39" s="38">
        <v>55000</v>
      </c>
      <c r="H39" s="39">
        <v>0</v>
      </c>
      <c r="I39" s="40">
        <f t="shared" si="5"/>
        <v>0</v>
      </c>
      <c r="J39" s="41">
        <f t="shared" si="1"/>
        <v>55000</v>
      </c>
      <c r="K39" s="42">
        <v>4100</v>
      </c>
      <c r="L39" s="43">
        <v>0.15</v>
      </c>
      <c r="M39" s="44">
        <v>0</v>
      </c>
      <c r="N39" s="45">
        <v>0</v>
      </c>
      <c r="O39" s="92">
        <f t="shared" si="2"/>
        <v>0</v>
      </c>
      <c r="P39" s="93">
        <f t="shared" si="2"/>
        <v>55000</v>
      </c>
      <c r="Q39" s="94">
        <f t="shared" si="3"/>
        <v>55000</v>
      </c>
      <c r="R39" s="32"/>
      <c r="S39"/>
    </row>
    <row r="40" spans="1:19" x14ac:dyDescent="0.3">
      <c r="A40" s="33" t="s">
        <v>51</v>
      </c>
      <c r="B40" s="34" t="s">
        <v>89</v>
      </c>
      <c r="C40" s="35">
        <v>92</v>
      </c>
      <c r="D40" s="34" t="s">
        <v>43</v>
      </c>
      <c r="E40" s="36" t="s">
        <v>21</v>
      </c>
      <c r="F40" s="37">
        <v>4626100</v>
      </c>
      <c r="G40" s="38">
        <v>1583353</v>
      </c>
      <c r="H40" s="39">
        <v>0.25</v>
      </c>
      <c r="I40" s="40">
        <f t="shared" si="5"/>
        <v>395838.25</v>
      </c>
      <c r="J40" s="41">
        <f t="shared" si="1"/>
        <v>1187514.75</v>
      </c>
      <c r="K40" s="42">
        <v>3042747</v>
      </c>
      <c r="L40" s="43">
        <v>0.15</v>
      </c>
      <c r="M40" s="44">
        <v>0</v>
      </c>
      <c r="N40" s="45">
        <v>0</v>
      </c>
      <c r="O40" s="92">
        <f t="shared" si="2"/>
        <v>395838.25</v>
      </c>
      <c r="P40" s="93">
        <f t="shared" si="2"/>
        <v>1187514.75</v>
      </c>
      <c r="Q40" s="94">
        <f t="shared" si="3"/>
        <v>1583353</v>
      </c>
      <c r="R40" s="32"/>
      <c r="S40"/>
    </row>
    <row r="41" spans="1:19" x14ac:dyDescent="0.3">
      <c r="A41" s="33" t="s">
        <v>90</v>
      </c>
      <c r="B41" s="34" t="s">
        <v>91</v>
      </c>
      <c r="C41" s="35">
        <v>89</v>
      </c>
      <c r="D41" s="34" t="s">
        <v>55</v>
      </c>
      <c r="E41" s="36" t="s">
        <v>21</v>
      </c>
      <c r="F41" s="37">
        <v>404250</v>
      </c>
      <c r="G41" s="38">
        <v>404250</v>
      </c>
      <c r="H41" s="39">
        <v>0.5</v>
      </c>
      <c r="I41" s="40">
        <f t="shared" si="5"/>
        <v>202125</v>
      </c>
      <c r="J41" s="41">
        <f t="shared" si="1"/>
        <v>202125</v>
      </c>
      <c r="K41" s="42">
        <v>0</v>
      </c>
      <c r="L41" s="43">
        <v>0</v>
      </c>
      <c r="M41" s="44">
        <v>0</v>
      </c>
      <c r="N41" s="45">
        <v>0</v>
      </c>
      <c r="O41" s="92">
        <f t="shared" si="2"/>
        <v>202125</v>
      </c>
      <c r="P41" s="93">
        <f t="shared" si="2"/>
        <v>202125</v>
      </c>
      <c r="Q41" s="94">
        <f t="shared" si="3"/>
        <v>404250</v>
      </c>
      <c r="R41" s="32"/>
      <c r="S41"/>
    </row>
    <row r="42" spans="1:19" x14ac:dyDescent="0.3">
      <c r="A42" s="33" t="s">
        <v>92</v>
      </c>
      <c r="B42" s="34" t="s">
        <v>93</v>
      </c>
      <c r="C42" s="35">
        <v>83</v>
      </c>
      <c r="D42" s="34" t="s">
        <v>58</v>
      </c>
      <c r="E42" s="36" t="s">
        <v>25</v>
      </c>
      <c r="F42" s="37">
        <v>787650</v>
      </c>
      <c r="G42" s="38">
        <v>242247</v>
      </c>
      <c r="H42" s="39">
        <v>0</v>
      </c>
      <c r="I42" s="40">
        <f t="shared" si="5"/>
        <v>0</v>
      </c>
      <c r="J42" s="41">
        <f t="shared" si="1"/>
        <v>242247</v>
      </c>
      <c r="K42" s="42">
        <v>545403</v>
      </c>
      <c r="L42" s="43">
        <v>0</v>
      </c>
      <c r="M42" s="44">
        <v>0</v>
      </c>
      <c r="N42" s="45">
        <v>0</v>
      </c>
      <c r="O42" s="92">
        <f t="shared" si="2"/>
        <v>0</v>
      </c>
      <c r="P42" s="93">
        <f t="shared" si="2"/>
        <v>242247</v>
      </c>
      <c r="Q42" s="94">
        <f t="shared" si="3"/>
        <v>242247</v>
      </c>
      <c r="R42" s="32"/>
      <c r="S42"/>
    </row>
    <row r="43" spans="1:19" x14ac:dyDescent="0.3">
      <c r="A43" s="33" t="s">
        <v>94</v>
      </c>
      <c r="B43" s="34" t="s">
        <v>95</v>
      </c>
      <c r="C43" s="35">
        <v>70</v>
      </c>
      <c r="D43" s="34" t="s">
        <v>40</v>
      </c>
      <c r="E43" s="36" t="s">
        <v>25</v>
      </c>
      <c r="F43" s="37">
        <v>655290</v>
      </c>
      <c r="G43" s="38">
        <v>574200</v>
      </c>
      <c r="H43" s="39">
        <v>0</v>
      </c>
      <c r="I43" s="40">
        <f t="shared" si="5"/>
        <v>0</v>
      </c>
      <c r="J43" s="41">
        <f t="shared" si="1"/>
        <v>574200</v>
      </c>
      <c r="K43" s="42">
        <v>81090</v>
      </c>
      <c r="L43" s="43">
        <v>0</v>
      </c>
      <c r="M43" s="44">
        <v>0</v>
      </c>
      <c r="N43" s="45">
        <v>0</v>
      </c>
      <c r="O43" s="92">
        <f t="shared" si="2"/>
        <v>0</v>
      </c>
      <c r="P43" s="93">
        <f t="shared" si="2"/>
        <v>574200</v>
      </c>
      <c r="Q43" s="94">
        <f t="shared" si="3"/>
        <v>574200</v>
      </c>
      <c r="R43" s="32"/>
      <c r="S43"/>
    </row>
    <row r="44" spans="1:19" x14ac:dyDescent="0.3">
      <c r="A44" s="33" t="s">
        <v>96</v>
      </c>
      <c r="B44" s="34" t="s">
        <v>97</v>
      </c>
      <c r="C44" s="35">
        <v>69</v>
      </c>
      <c r="D44" s="34" t="s">
        <v>20</v>
      </c>
      <c r="E44" s="36" t="s">
        <v>21</v>
      </c>
      <c r="F44" s="37">
        <v>154000</v>
      </c>
      <c r="G44" s="38">
        <v>154000</v>
      </c>
      <c r="H44" s="39">
        <v>0.5</v>
      </c>
      <c r="I44" s="40">
        <f t="shared" si="5"/>
        <v>77000</v>
      </c>
      <c r="J44" s="41">
        <f t="shared" si="1"/>
        <v>77000</v>
      </c>
      <c r="K44" s="42">
        <v>0</v>
      </c>
      <c r="L44" s="43">
        <v>0</v>
      </c>
      <c r="M44" s="44">
        <v>0</v>
      </c>
      <c r="N44" s="45">
        <v>0</v>
      </c>
      <c r="O44" s="92">
        <f t="shared" si="2"/>
        <v>77000</v>
      </c>
      <c r="P44" s="93">
        <f t="shared" si="2"/>
        <v>77000</v>
      </c>
      <c r="Q44" s="94">
        <f t="shared" si="3"/>
        <v>154000</v>
      </c>
      <c r="R44" s="32"/>
      <c r="S44"/>
    </row>
    <row r="45" spans="1:19" x14ac:dyDescent="0.3">
      <c r="A45" s="33" t="s">
        <v>98</v>
      </c>
      <c r="B45" s="34" t="s">
        <v>99</v>
      </c>
      <c r="C45" s="35">
        <v>67</v>
      </c>
      <c r="D45" s="34" t="s">
        <v>100</v>
      </c>
      <c r="E45" s="36" t="s">
        <v>25</v>
      </c>
      <c r="F45" s="37">
        <v>158171</v>
      </c>
      <c r="G45" s="38">
        <v>51275</v>
      </c>
      <c r="H45" s="39">
        <v>1</v>
      </c>
      <c r="I45" s="40">
        <f t="shared" si="5"/>
        <v>51275</v>
      </c>
      <c r="J45" s="41">
        <f t="shared" si="1"/>
        <v>0</v>
      </c>
      <c r="K45" s="42">
        <v>106896</v>
      </c>
      <c r="L45" s="43">
        <v>0.65</v>
      </c>
      <c r="M45" s="44">
        <v>0</v>
      </c>
      <c r="N45" s="45">
        <v>0</v>
      </c>
      <c r="O45" s="92">
        <f t="shared" si="2"/>
        <v>51275</v>
      </c>
      <c r="P45" s="93">
        <f t="shared" si="2"/>
        <v>0</v>
      </c>
      <c r="Q45" s="94">
        <f t="shared" si="3"/>
        <v>51275</v>
      </c>
      <c r="R45" s="32"/>
      <c r="S45"/>
    </row>
    <row r="46" spans="1:19" x14ac:dyDescent="0.3">
      <c r="A46" s="33" t="s">
        <v>101</v>
      </c>
      <c r="B46" s="34" t="s">
        <v>102</v>
      </c>
      <c r="C46" s="35">
        <v>62</v>
      </c>
      <c r="D46" s="34" t="s">
        <v>103</v>
      </c>
      <c r="E46" s="36" t="s">
        <v>25</v>
      </c>
      <c r="F46" s="37">
        <v>732500</v>
      </c>
      <c r="G46" s="38">
        <v>732500</v>
      </c>
      <c r="H46" s="39">
        <v>0.75</v>
      </c>
      <c r="I46" s="40">
        <f t="shared" si="5"/>
        <v>549375</v>
      </c>
      <c r="J46" s="41">
        <f t="shared" si="1"/>
        <v>183125</v>
      </c>
      <c r="K46" s="42">
        <v>0</v>
      </c>
      <c r="L46" s="43">
        <v>0.3</v>
      </c>
      <c r="M46" s="44">
        <v>0</v>
      </c>
      <c r="N46" s="45">
        <v>0</v>
      </c>
      <c r="O46" s="92">
        <f t="shared" si="2"/>
        <v>549375</v>
      </c>
      <c r="P46" s="93">
        <f t="shared" si="2"/>
        <v>183125</v>
      </c>
      <c r="Q46" s="94">
        <f t="shared" si="3"/>
        <v>732500</v>
      </c>
      <c r="R46" s="32"/>
      <c r="S46"/>
    </row>
    <row r="47" spans="1:19" x14ac:dyDescent="0.3">
      <c r="A47" s="33" t="s">
        <v>104</v>
      </c>
      <c r="B47" s="34" t="s">
        <v>105</v>
      </c>
      <c r="C47" s="35">
        <v>56</v>
      </c>
      <c r="D47" s="34" t="s">
        <v>34</v>
      </c>
      <c r="E47" s="36" t="s">
        <v>25</v>
      </c>
      <c r="F47" s="37">
        <v>1915500</v>
      </c>
      <c r="G47" s="38">
        <v>1915500</v>
      </c>
      <c r="H47" s="39">
        <v>0.5</v>
      </c>
      <c r="I47" s="40">
        <f t="shared" si="5"/>
        <v>957750</v>
      </c>
      <c r="J47" s="41">
        <f t="shared" si="1"/>
        <v>957750</v>
      </c>
      <c r="K47" s="42">
        <v>0</v>
      </c>
      <c r="L47" s="43">
        <v>0.25</v>
      </c>
      <c r="M47" s="44">
        <v>0</v>
      </c>
      <c r="N47" s="45">
        <v>0</v>
      </c>
      <c r="O47" s="92">
        <f t="shared" si="2"/>
        <v>957750</v>
      </c>
      <c r="P47" s="93">
        <f t="shared" si="2"/>
        <v>957750</v>
      </c>
      <c r="Q47" s="94">
        <f t="shared" si="3"/>
        <v>1915500</v>
      </c>
      <c r="R47" s="32"/>
      <c r="S47"/>
    </row>
    <row r="48" spans="1:19" x14ac:dyDescent="0.3">
      <c r="A48" s="33" t="s">
        <v>106</v>
      </c>
      <c r="B48" s="34" t="s">
        <v>107</v>
      </c>
      <c r="C48" s="35">
        <v>54</v>
      </c>
      <c r="D48" s="34" t="s">
        <v>20</v>
      </c>
      <c r="E48" s="36" t="s">
        <v>25</v>
      </c>
      <c r="F48" s="37">
        <v>1307000</v>
      </c>
      <c r="G48" s="38">
        <v>1100000</v>
      </c>
      <c r="H48" s="39">
        <v>0</v>
      </c>
      <c r="I48" s="40">
        <f t="shared" si="5"/>
        <v>0</v>
      </c>
      <c r="J48" s="41">
        <f t="shared" si="1"/>
        <v>1100000</v>
      </c>
      <c r="K48" s="42">
        <v>207000</v>
      </c>
      <c r="L48" s="43">
        <v>0</v>
      </c>
      <c r="M48" s="44">
        <v>0</v>
      </c>
      <c r="N48" s="45">
        <v>0</v>
      </c>
      <c r="O48" s="92">
        <f t="shared" si="2"/>
        <v>0</v>
      </c>
      <c r="P48" s="93">
        <f t="shared" si="2"/>
        <v>1100000</v>
      </c>
      <c r="Q48" s="94">
        <f t="shared" si="3"/>
        <v>1100000</v>
      </c>
      <c r="R48" s="32"/>
      <c r="S48"/>
    </row>
    <row r="49" spans="1:19" ht="15" thickBot="1" x14ac:dyDescent="0.35">
      <c r="A49" s="33" t="s">
        <v>108</v>
      </c>
      <c r="B49" s="34" t="s">
        <v>109</v>
      </c>
      <c r="C49" s="35">
        <v>0</v>
      </c>
      <c r="D49" s="34" t="s">
        <v>43</v>
      </c>
      <c r="E49" s="36" t="s">
        <v>25</v>
      </c>
      <c r="F49" s="46">
        <v>1224900</v>
      </c>
      <c r="G49" s="47">
        <v>519000</v>
      </c>
      <c r="H49" s="39">
        <v>0.5</v>
      </c>
      <c r="I49" s="40">
        <f t="shared" si="5"/>
        <v>259500</v>
      </c>
      <c r="J49" s="41">
        <f t="shared" si="1"/>
        <v>259500</v>
      </c>
      <c r="K49" s="48">
        <v>705900</v>
      </c>
      <c r="L49" s="43">
        <v>0.4</v>
      </c>
      <c r="M49" s="44">
        <v>0</v>
      </c>
      <c r="N49" s="45">
        <v>0</v>
      </c>
      <c r="O49" s="92">
        <f t="shared" si="2"/>
        <v>259500</v>
      </c>
      <c r="P49" s="93">
        <f t="shared" si="2"/>
        <v>259500</v>
      </c>
      <c r="Q49" s="94">
        <f t="shared" si="3"/>
        <v>519000</v>
      </c>
      <c r="R49" s="32"/>
      <c r="S49"/>
    </row>
    <row r="50" spans="1:19" s="63" customFormat="1" ht="15" thickBot="1" x14ac:dyDescent="0.35">
      <c r="A50" s="49"/>
      <c r="B50" s="50"/>
      <c r="C50" s="51"/>
      <c r="D50" s="50"/>
      <c r="E50" s="51"/>
      <c r="F50" s="52">
        <f>SUM(F3:F49)</f>
        <v>182233667</v>
      </c>
      <c r="G50" s="53">
        <f>SUM(G3:G49)</f>
        <v>107521424</v>
      </c>
      <c r="H50" s="54" t="s">
        <v>110</v>
      </c>
      <c r="I50" s="55" t="s">
        <v>110</v>
      </c>
      <c r="J50" s="56" t="s">
        <v>110</v>
      </c>
      <c r="K50" s="57">
        <f>SUM(K3:K49)</f>
        <v>74712243</v>
      </c>
      <c r="L50" s="54" t="s">
        <v>110</v>
      </c>
      <c r="M50" s="55" t="s">
        <v>110</v>
      </c>
      <c r="N50" s="58" t="s">
        <v>110</v>
      </c>
      <c r="O50" s="59" t="s">
        <v>110</v>
      </c>
      <c r="P50" s="60" t="s">
        <v>110</v>
      </c>
      <c r="Q50" s="61" t="s">
        <v>110</v>
      </c>
      <c r="R50" s="62"/>
      <c r="S50" s="62"/>
    </row>
    <row r="51" spans="1:19" s="63" customFormat="1" ht="16.8" thickBot="1" x14ac:dyDescent="0.35">
      <c r="A51" s="64" t="s">
        <v>111</v>
      </c>
      <c r="B51" s="65" t="s">
        <v>112</v>
      </c>
      <c r="C51" s="66"/>
      <c r="D51" s="66"/>
      <c r="E51" s="66"/>
      <c r="F51" s="67"/>
      <c r="G51" s="68"/>
      <c r="H51" s="76"/>
      <c r="I51" s="69">
        <f>SUM(I3:I50)</f>
        <v>81302868</v>
      </c>
      <c r="J51" s="70">
        <f>SUM(J3:J50)</f>
        <v>26218556</v>
      </c>
      <c r="K51" s="77"/>
      <c r="L51" s="78"/>
      <c r="M51" s="71">
        <f>SUM(M3:M50)</f>
        <v>0</v>
      </c>
      <c r="N51" s="71">
        <f>SUM(N3:N50)</f>
        <v>52417489</v>
      </c>
      <c r="O51" s="95">
        <f>SUM(O3:O50)</f>
        <v>81302868</v>
      </c>
      <c r="P51" s="96">
        <f>SUM(P3:P50)</f>
        <v>78636045</v>
      </c>
      <c r="Q51" s="95">
        <f>SUM(Q3:Q50)</f>
        <v>159938913</v>
      </c>
      <c r="R51" s="62"/>
      <c r="S51" s="62"/>
    </row>
    <row r="52" spans="1:19" ht="16.2" x14ac:dyDescent="0.3">
      <c r="A52" s="74" t="s">
        <v>113</v>
      </c>
      <c r="B52" s="79"/>
      <c r="C52" s="79"/>
      <c r="D52" s="79"/>
      <c r="E52" s="79"/>
      <c r="F52" s="80"/>
      <c r="G52" s="81"/>
      <c r="H52" s="79"/>
      <c r="I52" s="82"/>
      <c r="J52" s="82"/>
      <c r="K52" s="81"/>
      <c r="L52" s="79"/>
      <c r="M52" s="83"/>
      <c r="N52" s="83"/>
      <c r="O52" s="80"/>
      <c r="P52" s="80"/>
      <c r="Q52" s="84"/>
      <c r="R52"/>
      <c r="S52"/>
    </row>
    <row r="53" spans="1:19" ht="16.8" thickBot="1" x14ac:dyDescent="0.35">
      <c r="A53" s="85" t="s">
        <v>114</v>
      </c>
      <c r="B53" s="101"/>
      <c r="C53" s="101"/>
      <c r="D53" s="101"/>
      <c r="E53" s="101"/>
      <c r="F53" s="102"/>
      <c r="G53" s="103"/>
      <c r="H53" s="101"/>
      <c r="I53" s="104"/>
      <c r="J53" s="104"/>
      <c r="K53" s="103"/>
      <c r="L53" s="101"/>
      <c r="M53" s="104"/>
      <c r="N53" s="104"/>
      <c r="O53" s="102"/>
      <c r="P53" s="102"/>
      <c r="Q53" s="105"/>
    </row>
    <row r="54" spans="1:19" x14ac:dyDescent="0.3">
      <c r="A54" s="75"/>
    </row>
  </sheetData>
  <pageMargins left="0.5" right="0.25" top="0.75" bottom="0.75" header="0.3" footer="0.3"/>
  <pageSetup paperSize="17" scale="8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Wisconsin 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LSL Replacement Program SFY 2026 Funding List</dc:title>
  <dc:subject>Lead Service Line Replacement Program State Fiscal Year 2026 Funding List</dc:subject>
  <dc:creator>Scott, Rebecca;Wisconsin Department of Natural Resources (DNR) Environmental Loans Section</dc:creator>
  <cp:keywords>Lead Service Line (LSL) Replacement Program State Fiscal Year (SFY) 2026 Funding List</cp:keywords>
  <cp:lastModifiedBy>Christensen, Kay E - DNR</cp:lastModifiedBy>
  <cp:lastPrinted>2025-12-10T20:06:22Z</cp:lastPrinted>
  <dcterms:created xsi:type="dcterms:W3CDTF">2025-12-09T16:49:34Z</dcterms:created>
  <dcterms:modified xsi:type="dcterms:W3CDTF">2025-12-14T21:16:30Z</dcterms:modified>
</cp:coreProperties>
</file>