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xr:revisionPtr revIDLastSave="0" documentId="8_{A0C31D4F-F774-46E0-B900-FCB9EF7AB0AE}" xr6:coauthVersionLast="47" xr6:coauthVersionMax="47" xr10:uidLastSave="{00000000-0000-0000-0000-000000000000}"/>
  <bookViews>
    <workbookView xWindow="-120" yWindow="-120" windowWidth="29040" windowHeight="15840" activeTab="5" xr2:uid="{B95F31D2-ABA2-4A76-AB1A-90F14491EA38}"/>
  </bookViews>
  <sheets>
    <sheet name="Instructions" sheetId="6" r:id="rId1"/>
    <sheet name="Water Quality Data" sheetId="1" r:id="rId2"/>
    <sheet name="AllData" sheetId="2" state="hidden" r:id="rId3"/>
    <sheet name="FlowTransparency " sheetId="7" state="hidden" r:id="rId4"/>
    <sheet name="Flow &amp; Transparency Data" sheetId="8" r:id="rId5"/>
    <sheet name="Location Information" sheetId="5" r:id="rId6"/>
    <sheet name="TP_Standard" sheetId="4" state="hidden" r:id="rId7"/>
    <sheet name="Sampling_Sites" sheetId="3" state="hidden" r:id="rId8"/>
  </sheets>
  <definedNames>
    <definedName name="Sampling_Sites">Sampling_Sites!$B$3:$B$22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8" l="1"/>
  <c r="Y6" i="8" s="1"/>
  <c r="K125" i="2"/>
  <c r="J125" i="2"/>
  <c r="I125" i="2"/>
  <c r="H125" i="2"/>
  <c r="G125" i="2"/>
  <c r="F125" i="2"/>
  <c r="E125" i="2"/>
  <c r="D125" i="2"/>
  <c r="I124" i="2"/>
  <c r="K123" i="2"/>
  <c r="J123" i="2"/>
  <c r="I123" i="2"/>
  <c r="H123" i="2"/>
  <c r="G123" i="2"/>
  <c r="F123" i="2"/>
  <c r="E123" i="2"/>
  <c r="D123" i="2"/>
  <c r="AP122" i="2"/>
  <c r="AO122" i="2"/>
  <c r="AN122" i="2"/>
  <c r="AP121" i="2"/>
  <c r="AO121" i="2"/>
  <c r="AN121" i="2"/>
  <c r="AP120" i="2"/>
  <c r="AO120" i="2"/>
  <c r="AN120" i="2"/>
  <c r="AP119" i="2"/>
  <c r="AO119" i="2"/>
  <c r="AP118" i="2"/>
  <c r="AO118" i="2"/>
  <c r="AP117" i="2"/>
  <c r="AO117" i="2"/>
  <c r="AP116" i="2"/>
  <c r="AO116" i="2"/>
  <c r="AN116" i="2"/>
  <c r="AO115" i="2"/>
  <c r="AN115" i="2"/>
  <c r="AP114" i="2"/>
  <c r="AO114" i="2"/>
  <c r="AN114" i="2"/>
  <c r="AP113" i="2"/>
  <c r="AO113" i="2"/>
  <c r="AP112" i="2"/>
  <c r="AO112" i="2"/>
  <c r="AP111" i="2"/>
  <c r="AO111" i="2"/>
  <c r="AP110" i="2"/>
  <c r="AO110" i="2"/>
  <c r="AN110" i="2"/>
  <c r="AP109" i="2"/>
  <c r="AO109" i="2"/>
  <c r="AN109" i="2"/>
  <c r="AP108" i="2"/>
  <c r="AO108" i="2"/>
  <c r="AN108" i="2"/>
  <c r="AP107" i="2"/>
  <c r="AO107" i="2"/>
  <c r="AP106" i="2"/>
  <c r="AO106" i="2"/>
  <c r="AP105" i="2"/>
  <c r="AO105" i="2"/>
  <c r="AP104" i="2"/>
  <c r="AO104" i="2"/>
  <c r="AN104" i="2"/>
  <c r="AM104" i="2"/>
  <c r="AL104" i="2"/>
  <c r="AK104" i="2"/>
  <c r="AJ104" i="2"/>
  <c r="AI104" i="2"/>
  <c r="AO103" i="2"/>
  <c r="AN103" i="2"/>
  <c r="AM103" i="2"/>
  <c r="AL103" i="2"/>
  <c r="AK103" i="2"/>
  <c r="AJ103" i="2"/>
  <c r="AI103" i="2"/>
  <c r="AP102" i="2"/>
  <c r="AO102" i="2"/>
  <c r="AN102" i="2"/>
  <c r="AM102" i="2"/>
  <c r="AL102" i="2"/>
  <c r="AK102" i="2"/>
  <c r="AJ102" i="2"/>
  <c r="AI102" i="2"/>
  <c r="AP101" i="2"/>
  <c r="AO101" i="2"/>
  <c r="AM101" i="2"/>
  <c r="AL101" i="2"/>
  <c r="AK101" i="2"/>
  <c r="AJ101" i="2"/>
  <c r="AI101" i="2"/>
  <c r="AP100" i="2"/>
  <c r="AO100" i="2"/>
  <c r="AM100" i="2"/>
  <c r="AL100" i="2"/>
  <c r="AK100" i="2"/>
  <c r="AJ100" i="2"/>
  <c r="AI100" i="2"/>
  <c r="AO99" i="2"/>
  <c r="AM99" i="2"/>
  <c r="AL99" i="2"/>
  <c r="AK99" i="2"/>
  <c r="AJ99" i="2"/>
  <c r="AI99" i="2"/>
  <c r="AP98" i="2"/>
  <c r="AO98" i="2"/>
  <c r="AN98" i="2"/>
  <c r="AM98" i="2"/>
  <c r="AL98" i="2"/>
  <c r="AP97" i="2"/>
  <c r="AO97" i="2"/>
  <c r="AN97" i="2"/>
  <c r="AM97" i="2"/>
  <c r="AL97" i="2"/>
  <c r="AP96" i="2"/>
  <c r="AO96" i="2"/>
  <c r="AN96" i="2"/>
  <c r="AM96" i="2"/>
  <c r="AL96" i="2"/>
  <c r="AP95" i="2"/>
  <c r="AO95" i="2"/>
  <c r="AM95" i="2"/>
  <c r="AL95" i="2"/>
  <c r="AP94" i="2"/>
  <c r="AO94" i="2"/>
  <c r="AM94" i="2"/>
  <c r="AL94" i="2"/>
  <c r="AP93" i="2"/>
  <c r="AM93" i="2"/>
  <c r="AL93" i="2"/>
  <c r="AP92" i="2"/>
  <c r="AO92" i="2"/>
  <c r="AN92" i="2"/>
  <c r="AM92" i="2"/>
  <c r="AL92" i="2"/>
  <c r="AP91" i="2"/>
  <c r="AO91" i="2"/>
  <c r="AN91" i="2"/>
  <c r="AM91" i="2"/>
  <c r="AL91" i="2"/>
  <c r="AP90" i="2"/>
  <c r="AO90" i="2"/>
  <c r="AN90" i="2"/>
  <c r="AM90" i="2"/>
  <c r="AL90" i="2"/>
  <c r="AP89" i="2"/>
  <c r="AO89" i="2"/>
  <c r="AM89" i="2"/>
  <c r="AL89" i="2"/>
  <c r="AP88" i="2"/>
  <c r="AO88" i="2"/>
  <c r="AM88" i="2"/>
  <c r="AL88" i="2"/>
  <c r="AP87" i="2"/>
  <c r="AO87" i="2"/>
  <c r="AM87" i="2"/>
  <c r="AL87" i="2"/>
  <c r="AP86" i="2"/>
  <c r="AO86" i="2"/>
  <c r="AN86" i="2"/>
  <c r="AM86" i="2"/>
  <c r="AL86" i="2"/>
  <c r="AP85" i="2"/>
  <c r="AO85" i="2"/>
  <c r="AN85" i="2"/>
  <c r="AM85" i="2"/>
  <c r="AL85" i="2"/>
  <c r="AP84" i="2"/>
  <c r="AO84" i="2"/>
  <c r="AN84" i="2"/>
  <c r="AM84" i="2"/>
  <c r="AL84" i="2"/>
  <c r="AP83" i="2"/>
  <c r="AO83" i="2"/>
  <c r="AM83" i="2"/>
  <c r="AL83" i="2"/>
  <c r="AP82" i="2"/>
  <c r="AO82" i="2"/>
  <c r="AM82" i="2"/>
  <c r="AL82" i="2"/>
  <c r="AP81" i="2"/>
  <c r="AO81" i="2"/>
  <c r="AM81" i="2"/>
  <c r="AL81" i="2"/>
  <c r="AP80" i="2"/>
  <c r="AO80" i="2"/>
  <c r="AN80" i="2"/>
  <c r="AM80" i="2"/>
  <c r="AL80" i="2"/>
  <c r="AK80" i="2"/>
  <c r="AJ80" i="2"/>
  <c r="AI80" i="2"/>
  <c r="AP79" i="2"/>
  <c r="AO79" i="2"/>
  <c r="AN79" i="2"/>
  <c r="AM79" i="2"/>
  <c r="AL79" i="2"/>
  <c r="AK79" i="2"/>
  <c r="AJ79" i="2"/>
  <c r="AI79" i="2"/>
  <c r="AP78" i="2"/>
  <c r="AO78" i="2"/>
  <c r="AN78" i="2"/>
  <c r="AM78" i="2"/>
  <c r="AL78" i="2"/>
  <c r="AK78" i="2"/>
  <c r="AJ78" i="2"/>
  <c r="AI78" i="2"/>
  <c r="AP77" i="2"/>
  <c r="AO77" i="2"/>
  <c r="AM77" i="2"/>
  <c r="AL77" i="2"/>
  <c r="AK77" i="2"/>
  <c r="AJ77" i="2"/>
  <c r="AI77" i="2"/>
  <c r="AP76" i="2"/>
  <c r="AO76" i="2"/>
  <c r="AM76" i="2"/>
  <c r="AL76" i="2"/>
  <c r="AK76" i="2"/>
  <c r="AJ76" i="2"/>
  <c r="AI76" i="2"/>
  <c r="AP75" i="2"/>
  <c r="AM75" i="2"/>
  <c r="AL75" i="2"/>
  <c r="AK75" i="2"/>
  <c r="AJ75" i="2"/>
  <c r="AI75" i="2"/>
  <c r="AP74" i="2"/>
  <c r="AO74" i="2"/>
  <c r="AN74" i="2"/>
  <c r="AM74" i="2"/>
  <c r="AL74" i="2"/>
  <c r="AK74" i="2"/>
  <c r="AJ74" i="2"/>
  <c r="AI74" i="2"/>
  <c r="AP73" i="2"/>
  <c r="AO73" i="2"/>
  <c r="AN73" i="2"/>
  <c r="AM73" i="2"/>
  <c r="AL73" i="2"/>
  <c r="AK73" i="2"/>
  <c r="AJ73" i="2"/>
  <c r="AI73" i="2"/>
  <c r="AP72" i="2"/>
  <c r="AO72" i="2"/>
  <c r="AN72" i="2"/>
  <c r="AM72" i="2"/>
  <c r="AL72" i="2"/>
  <c r="AK72" i="2"/>
  <c r="AJ72" i="2"/>
  <c r="AI72" i="2"/>
  <c r="AP71" i="2"/>
  <c r="AO71" i="2"/>
  <c r="AM71" i="2"/>
  <c r="AL71" i="2"/>
  <c r="AK71" i="2"/>
  <c r="AJ71" i="2"/>
  <c r="AI71" i="2"/>
  <c r="AP70" i="2"/>
  <c r="AO70" i="2"/>
  <c r="AM70" i="2"/>
  <c r="AL70" i="2"/>
  <c r="AK70" i="2"/>
  <c r="AJ70" i="2"/>
  <c r="AP69" i="2"/>
  <c r="AM69" i="2"/>
  <c r="AL69" i="2"/>
  <c r="AK69" i="2"/>
  <c r="AJ69" i="2"/>
  <c r="AI69" i="2"/>
  <c r="AP68" i="2"/>
  <c r="AO68" i="2"/>
  <c r="AN68" i="2"/>
  <c r="AM68" i="2"/>
  <c r="AL68" i="2"/>
  <c r="AK68" i="2"/>
  <c r="AJ68" i="2"/>
  <c r="AP67" i="2"/>
  <c r="AO67" i="2"/>
  <c r="AN67" i="2"/>
  <c r="AM67" i="2"/>
  <c r="AL67" i="2"/>
  <c r="AK67" i="2"/>
  <c r="AJ67" i="2"/>
  <c r="AP66" i="2"/>
  <c r="AO66" i="2"/>
  <c r="AN66" i="2"/>
  <c r="AM66" i="2"/>
  <c r="AL66" i="2"/>
  <c r="AK66" i="2"/>
  <c r="AJ66" i="2"/>
  <c r="AI66" i="2"/>
  <c r="AP65" i="2"/>
  <c r="AO65" i="2"/>
  <c r="AM65" i="2"/>
  <c r="AL65" i="2"/>
  <c r="AK65" i="2"/>
  <c r="AJ65" i="2"/>
  <c r="AP64" i="2"/>
  <c r="AO64" i="2"/>
  <c r="AM64" i="2"/>
  <c r="AL64" i="2"/>
  <c r="AK64" i="2"/>
  <c r="AJ64" i="2"/>
  <c r="AI64" i="2"/>
  <c r="AP63" i="2"/>
  <c r="AO63" i="2"/>
  <c r="AM63" i="2"/>
  <c r="AL63" i="2"/>
  <c r="AK63" i="2"/>
  <c r="AJ63" i="2"/>
  <c r="AI63" i="2"/>
  <c r="AP62" i="2"/>
  <c r="AO62" i="2"/>
  <c r="AN62" i="2"/>
  <c r="AM62" i="2"/>
  <c r="AL62" i="2"/>
  <c r="AK62" i="2"/>
  <c r="AJ62" i="2"/>
  <c r="AI62" i="2"/>
  <c r="AP61" i="2"/>
  <c r="AO61" i="2"/>
  <c r="AN61" i="2"/>
  <c r="AM61" i="2"/>
  <c r="AL61" i="2"/>
  <c r="AK61" i="2"/>
  <c r="AI61" i="2"/>
  <c r="AP60" i="2"/>
  <c r="AO60" i="2"/>
  <c r="AN60" i="2"/>
  <c r="AM60" i="2"/>
  <c r="AL60" i="2"/>
  <c r="AK60" i="2"/>
  <c r="AJ60" i="2"/>
  <c r="AI60" i="2"/>
  <c r="AP59" i="2"/>
  <c r="AO59" i="2"/>
  <c r="AM59" i="2"/>
  <c r="AL59" i="2"/>
  <c r="AK59" i="2"/>
  <c r="AJ59" i="2"/>
  <c r="AI59" i="2"/>
  <c r="AP58" i="2"/>
  <c r="AO58" i="2"/>
  <c r="AM58" i="2"/>
  <c r="AL58" i="2"/>
  <c r="AK58" i="2"/>
  <c r="AJ58" i="2"/>
  <c r="AI58" i="2"/>
  <c r="AP57" i="2"/>
  <c r="AO57" i="2"/>
  <c r="AM57" i="2"/>
  <c r="AL57" i="2"/>
  <c r="AK57" i="2"/>
  <c r="AJ57" i="2"/>
  <c r="AI57" i="2"/>
  <c r="AP56" i="2"/>
  <c r="AO56" i="2"/>
  <c r="AN56" i="2"/>
  <c r="AM56" i="2"/>
  <c r="AL56" i="2"/>
  <c r="AK56" i="2"/>
  <c r="AJ56" i="2"/>
  <c r="AI56" i="2"/>
  <c r="AP55" i="2"/>
  <c r="AO55" i="2"/>
  <c r="AN55" i="2"/>
  <c r="AM55" i="2"/>
  <c r="AL55" i="2"/>
  <c r="AK55" i="2"/>
  <c r="AJ55" i="2"/>
  <c r="AI55" i="2"/>
  <c r="AP54" i="2"/>
  <c r="AO54" i="2"/>
  <c r="AN54" i="2"/>
  <c r="AM54" i="2"/>
  <c r="AL54" i="2"/>
  <c r="AK54" i="2"/>
  <c r="AJ54" i="2"/>
  <c r="AI54" i="2"/>
  <c r="AP53" i="2"/>
  <c r="AO53" i="2"/>
  <c r="AM53" i="2"/>
  <c r="AL53" i="2"/>
  <c r="AK53" i="2"/>
  <c r="AJ53" i="2"/>
  <c r="AI53" i="2"/>
  <c r="AP52" i="2"/>
  <c r="AO52" i="2"/>
  <c r="AM52" i="2"/>
  <c r="AL52" i="2"/>
  <c r="AK52" i="2"/>
  <c r="AI52" i="2"/>
  <c r="AP51" i="2"/>
  <c r="AO51" i="2"/>
  <c r="AM51" i="2"/>
  <c r="AL51" i="2"/>
  <c r="AK51" i="2"/>
  <c r="AJ51" i="2"/>
  <c r="AI51" i="2"/>
  <c r="AP50" i="2"/>
  <c r="AO50" i="2"/>
  <c r="AN50" i="2"/>
  <c r="AM50" i="2"/>
  <c r="AL50" i="2"/>
  <c r="AK50" i="2"/>
  <c r="AJ50" i="2"/>
  <c r="AP49" i="2"/>
  <c r="AO49" i="2"/>
  <c r="AN49" i="2"/>
  <c r="AM49" i="2"/>
  <c r="AL49" i="2"/>
  <c r="AK49" i="2"/>
  <c r="AJ49" i="2"/>
  <c r="AP48" i="2"/>
  <c r="AO48" i="2"/>
  <c r="AN48" i="2"/>
  <c r="AM48" i="2"/>
  <c r="AL48" i="2"/>
  <c r="AK48" i="2"/>
  <c r="AJ48" i="2"/>
  <c r="AP47" i="2"/>
  <c r="AO47" i="2"/>
  <c r="AM47" i="2"/>
  <c r="AL47" i="2"/>
  <c r="AK47" i="2"/>
  <c r="AJ47" i="2"/>
  <c r="AP46" i="2"/>
  <c r="AO46" i="2"/>
  <c r="AM46" i="2"/>
  <c r="AL46" i="2"/>
  <c r="AK46" i="2"/>
  <c r="AJ46" i="2"/>
  <c r="AP45" i="2"/>
  <c r="AO45" i="2"/>
  <c r="AM45" i="2"/>
  <c r="AL45" i="2"/>
  <c r="AK45" i="2"/>
  <c r="AJ45" i="2"/>
  <c r="AP44" i="2"/>
  <c r="AO44" i="2"/>
  <c r="AN44" i="2"/>
  <c r="AM44" i="2"/>
  <c r="AL44" i="2"/>
  <c r="AK44" i="2"/>
  <c r="AJ44" i="2"/>
  <c r="AI44" i="2"/>
  <c r="AP43" i="2"/>
  <c r="AO43" i="2"/>
  <c r="AN43" i="2"/>
  <c r="AM43" i="2"/>
  <c r="AL43" i="2"/>
  <c r="AK43" i="2"/>
  <c r="AJ43" i="2"/>
  <c r="AI43" i="2"/>
  <c r="AP42" i="2"/>
  <c r="AO42" i="2"/>
  <c r="AN42" i="2"/>
  <c r="AM42" i="2"/>
  <c r="AL42" i="2"/>
  <c r="AK42" i="2"/>
  <c r="AJ42" i="2"/>
  <c r="AI42" i="2"/>
  <c r="AP41" i="2"/>
  <c r="AO41" i="2"/>
  <c r="AM41" i="2"/>
  <c r="AL41" i="2"/>
  <c r="AK41" i="2"/>
  <c r="AJ41" i="2"/>
  <c r="AI41" i="2"/>
  <c r="AP40" i="2"/>
  <c r="AO40" i="2"/>
  <c r="AM40" i="2"/>
  <c r="AL40" i="2"/>
  <c r="AK40" i="2"/>
  <c r="AJ40" i="2"/>
  <c r="AI40" i="2"/>
  <c r="AP39" i="2"/>
  <c r="AM39" i="2"/>
  <c r="AL39" i="2"/>
  <c r="AK39" i="2"/>
  <c r="AJ39" i="2"/>
  <c r="AI39" i="2"/>
  <c r="AO38" i="2"/>
  <c r="AN38" i="2"/>
  <c r="AM38" i="2"/>
  <c r="AL38" i="2"/>
  <c r="AK38" i="2"/>
  <c r="AP37" i="2"/>
  <c r="AO37" i="2"/>
  <c r="AN37" i="2"/>
  <c r="AM37" i="2"/>
  <c r="AL37" i="2"/>
  <c r="AK37" i="2"/>
  <c r="AO36" i="2"/>
  <c r="AN36" i="2"/>
  <c r="AM36" i="2"/>
  <c r="AL36" i="2"/>
  <c r="AK36" i="2"/>
  <c r="AJ36" i="2"/>
  <c r="AO35" i="2"/>
  <c r="AM35" i="2"/>
  <c r="AL35" i="2"/>
  <c r="AK35" i="2"/>
  <c r="AI35" i="2"/>
  <c r="AP34" i="2"/>
  <c r="AO34" i="2"/>
  <c r="AM34" i="2"/>
  <c r="AL34" i="2"/>
  <c r="AK34" i="2"/>
  <c r="AI34" i="2"/>
  <c r="AP33" i="2"/>
  <c r="AM33" i="2"/>
  <c r="AL33" i="2"/>
  <c r="AK33" i="2"/>
  <c r="AJ33" i="2"/>
  <c r="AI33" i="2"/>
  <c r="AP32" i="2"/>
  <c r="AO32" i="2"/>
  <c r="AN32" i="2"/>
  <c r="AM32" i="2"/>
  <c r="AL32" i="2"/>
  <c r="AK32" i="2"/>
  <c r="AJ32" i="2"/>
  <c r="AI32" i="2"/>
  <c r="AP31" i="2"/>
  <c r="AO31" i="2"/>
  <c r="AN31" i="2"/>
  <c r="AM31" i="2"/>
  <c r="AL31" i="2"/>
  <c r="AK31" i="2"/>
  <c r="AJ31" i="2"/>
  <c r="AI31" i="2"/>
  <c r="AP30" i="2"/>
  <c r="AO30" i="2"/>
  <c r="AN30" i="2"/>
  <c r="AM30" i="2"/>
  <c r="AL30" i="2"/>
  <c r="AK30" i="2"/>
  <c r="AJ30" i="2"/>
  <c r="AI30" i="2"/>
  <c r="AP29" i="2"/>
  <c r="AO29" i="2"/>
  <c r="AM29" i="2"/>
  <c r="AL29" i="2"/>
  <c r="AK29" i="2"/>
  <c r="AJ29" i="2"/>
  <c r="AI29" i="2"/>
  <c r="AP28" i="2"/>
  <c r="AO28" i="2"/>
  <c r="AM28" i="2"/>
  <c r="AL28" i="2"/>
  <c r="AK28" i="2"/>
  <c r="AJ28" i="2"/>
  <c r="AI28" i="2"/>
  <c r="AP27" i="2"/>
  <c r="AO27" i="2"/>
  <c r="AM27" i="2"/>
  <c r="AL27" i="2"/>
  <c r="AK27" i="2"/>
  <c r="AJ27" i="2"/>
  <c r="AI27" i="2"/>
  <c r="AP26" i="2"/>
  <c r="AO26" i="2"/>
  <c r="AN26" i="2"/>
  <c r="AM26" i="2"/>
  <c r="AL26" i="2"/>
  <c r="AK26" i="2"/>
  <c r="AI26" i="2"/>
  <c r="AP25" i="2"/>
  <c r="AO25" i="2"/>
  <c r="AN25" i="2"/>
  <c r="AM25" i="2"/>
  <c r="AL25" i="2"/>
  <c r="AK25" i="2"/>
  <c r="AI25" i="2"/>
  <c r="AP24" i="2"/>
  <c r="AO24" i="2"/>
  <c r="AN24" i="2"/>
  <c r="AM24" i="2"/>
  <c r="AL24" i="2"/>
  <c r="AK24" i="2"/>
  <c r="AJ24" i="2"/>
  <c r="AI24" i="2"/>
  <c r="AP23" i="2"/>
  <c r="AO23" i="2"/>
  <c r="AM23" i="2"/>
  <c r="AL23" i="2"/>
  <c r="AK23" i="2"/>
  <c r="AJ23" i="2"/>
  <c r="AI23" i="2"/>
  <c r="AP22" i="2"/>
  <c r="AO22" i="2"/>
  <c r="AM22" i="2"/>
  <c r="AL22" i="2"/>
  <c r="AK22" i="2"/>
  <c r="AJ22" i="2"/>
  <c r="AI22" i="2"/>
  <c r="AP21" i="2"/>
  <c r="AM21" i="2"/>
  <c r="AL21" i="2"/>
  <c r="AK21" i="2"/>
  <c r="AJ21" i="2"/>
  <c r="AI21" i="2"/>
  <c r="AP20" i="2"/>
  <c r="AO20" i="2"/>
  <c r="AN20" i="2"/>
  <c r="AM20" i="2"/>
  <c r="AL20" i="2"/>
  <c r="AK20" i="2"/>
  <c r="AJ20" i="2"/>
  <c r="AI20" i="2"/>
  <c r="AP19" i="2"/>
  <c r="AO19" i="2"/>
  <c r="AN19" i="2"/>
  <c r="AM19" i="2"/>
  <c r="AL19" i="2"/>
  <c r="AK19" i="2"/>
  <c r="AJ19" i="2"/>
  <c r="AI19" i="2"/>
  <c r="AP18" i="2"/>
  <c r="AO18" i="2"/>
  <c r="AN18" i="2"/>
  <c r="AM18" i="2"/>
  <c r="AL18" i="2"/>
  <c r="AK18" i="2"/>
  <c r="AI18" i="2"/>
  <c r="AP17" i="2"/>
  <c r="AO17" i="2"/>
  <c r="AM17" i="2"/>
  <c r="AL17" i="2"/>
  <c r="AK17" i="2"/>
  <c r="AJ17" i="2"/>
  <c r="AI17" i="2"/>
  <c r="AP16" i="2"/>
  <c r="AO16" i="2"/>
  <c r="AM16" i="2"/>
  <c r="AL16" i="2"/>
  <c r="AK16" i="2"/>
  <c r="AJ16" i="2"/>
  <c r="AI16" i="2"/>
  <c r="AP15" i="2"/>
  <c r="AM15" i="2"/>
  <c r="AL15" i="2"/>
  <c r="AK15" i="2"/>
  <c r="AJ15" i="2"/>
  <c r="AI15" i="2"/>
  <c r="AP14" i="2"/>
  <c r="AO14" i="2"/>
  <c r="AN14" i="2"/>
  <c r="AM14" i="2"/>
  <c r="AL14" i="2"/>
  <c r="AK14" i="2"/>
  <c r="AJ14" i="2"/>
  <c r="AI14" i="2"/>
  <c r="AP13" i="2"/>
  <c r="AO13" i="2"/>
  <c r="AN13" i="2"/>
  <c r="AM13" i="2"/>
  <c r="AL13" i="2"/>
  <c r="AK13" i="2"/>
  <c r="AJ13" i="2"/>
  <c r="AI13" i="2"/>
  <c r="AP12" i="2"/>
  <c r="AO12" i="2"/>
  <c r="AN12" i="2"/>
  <c r="AM12" i="2"/>
  <c r="AL12" i="2"/>
  <c r="AK12" i="2"/>
  <c r="AJ12" i="2"/>
  <c r="AI12" i="2"/>
  <c r="AP11" i="2"/>
  <c r="AO11" i="2"/>
  <c r="AM11" i="2"/>
  <c r="AL11" i="2"/>
  <c r="AK11" i="2"/>
  <c r="AJ11" i="2"/>
  <c r="AI11" i="2"/>
  <c r="AP10" i="2"/>
  <c r="AO10" i="2"/>
  <c r="AM10" i="2"/>
  <c r="AL10" i="2"/>
  <c r="AK10" i="2"/>
  <c r="AJ10" i="2"/>
  <c r="AI10" i="2"/>
  <c r="AP9" i="2"/>
  <c r="AL9" i="2"/>
  <c r="AK9" i="2"/>
  <c r="AJ9" i="2"/>
  <c r="AP8" i="2"/>
  <c r="AO8" i="2"/>
  <c r="AN8" i="2"/>
  <c r="AM8" i="2"/>
  <c r="AL8" i="2"/>
  <c r="AK8" i="2"/>
  <c r="AJ8" i="2"/>
  <c r="AI8" i="2"/>
  <c r="AO7" i="2"/>
  <c r="AN7" i="2"/>
  <c r="AM7" i="2"/>
  <c r="AL7" i="2"/>
  <c r="AK7" i="2"/>
  <c r="AJ7" i="2"/>
  <c r="AI7" i="2"/>
  <c r="AP6" i="2"/>
  <c r="AO6" i="2"/>
  <c r="AN6" i="2"/>
  <c r="AM6" i="2"/>
  <c r="AK6" i="2"/>
  <c r="AJ6" i="2"/>
  <c r="AI6" i="2"/>
  <c r="AP5" i="2"/>
  <c r="AO5" i="2"/>
  <c r="AM5" i="2"/>
  <c r="AL5" i="2"/>
  <c r="AK5" i="2"/>
  <c r="AJ5" i="2"/>
  <c r="AI5" i="2"/>
  <c r="AP4" i="2"/>
  <c r="AO4" i="2"/>
  <c r="AM4" i="2"/>
  <c r="AL4" i="2"/>
  <c r="AK4" i="2"/>
  <c r="AJ4" i="2"/>
  <c r="AI4" i="2"/>
  <c r="AM3" i="2"/>
  <c r="AL3" i="2"/>
  <c r="AK3" i="2"/>
  <c r="AJ3" i="2"/>
  <c r="AI3" i="2"/>
  <c r="AJ7" i="1"/>
  <c r="AE7" i="1"/>
  <c r="AA7" i="1"/>
  <c r="W7" i="1"/>
  <c r="S7" i="1"/>
  <c r="O7" i="1"/>
  <c r="K7" i="1"/>
  <c r="G7" i="1"/>
  <c r="D7" i="1"/>
  <c r="AH7" i="1" s="1"/>
  <c r="H7" i="1" l="1"/>
  <c r="L7" i="1"/>
  <c r="P7" i="1"/>
  <c r="T7" i="1"/>
  <c r="X7" i="1"/>
  <c r="AB7" i="1"/>
  <c r="AF7" i="1"/>
  <c r="D8" i="1"/>
  <c r="I7" i="1"/>
  <c r="M7" i="1"/>
  <c r="Q7" i="1"/>
  <c r="U7" i="1"/>
  <c r="Y7" i="1"/>
  <c r="AC7" i="1"/>
  <c r="AK7" i="1"/>
  <c r="AG7" i="1"/>
  <c r="J7" i="1"/>
  <c r="N7" i="1"/>
  <c r="R7" i="1"/>
  <c r="V7" i="1"/>
  <c r="Z7" i="1"/>
  <c r="AD7" i="1"/>
  <c r="AI7" i="1"/>
  <c r="H6" i="8"/>
  <c r="L6" i="8"/>
  <c r="R6" i="8"/>
  <c r="V6" i="8"/>
  <c r="Z6" i="8"/>
  <c r="I6" i="8"/>
  <c r="M6" i="8"/>
  <c r="S6" i="8"/>
  <c r="W6" i="8"/>
  <c r="E7" i="8"/>
  <c r="J6" i="8"/>
  <c r="N6" i="8"/>
  <c r="T6" i="8"/>
  <c r="X6" i="8"/>
  <c r="G6" i="8"/>
  <c r="K6" i="8"/>
  <c r="O6" i="8"/>
  <c r="U6" i="8"/>
  <c r="Z7" i="8" l="1"/>
  <c r="V7" i="8"/>
  <c r="R7" i="8"/>
  <c r="L7" i="8"/>
  <c r="H7" i="8"/>
  <c r="Y7" i="8"/>
  <c r="U7" i="8"/>
  <c r="O7" i="8"/>
  <c r="K7" i="8"/>
  <c r="G7" i="8"/>
  <c r="X7" i="8"/>
  <c r="T7" i="8"/>
  <c r="N7" i="8"/>
  <c r="J7" i="8"/>
  <c r="E8" i="8"/>
  <c r="W7" i="8"/>
  <c r="S7" i="8"/>
  <c r="M7" i="8"/>
  <c r="I7" i="8"/>
  <c r="AK8" i="1"/>
  <c r="AG8" i="1"/>
  <c r="AC8" i="1"/>
  <c r="Y8" i="1"/>
  <c r="U8" i="1"/>
  <c r="Q8" i="1"/>
  <c r="M8" i="1"/>
  <c r="I8" i="1"/>
  <c r="AJ8" i="1"/>
  <c r="J8" i="1"/>
  <c r="AI8" i="1"/>
  <c r="AD8" i="1"/>
  <c r="X8" i="1"/>
  <c r="S8" i="1"/>
  <c r="N8" i="1"/>
  <c r="H8" i="1"/>
  <c r="T8" i="1"/>
  <c r="AH8" i="1"/>
  <c r="AB8" i="1"/>
  <c r="W8" i="1"/>
  <c r="R8" i="1"/>
  <c r="L8" i="1"/>
  <c r="G8" i="1"/>
  <c r="Z8" i="1"/>
  <c r="D9" i="1"/>
  <c r="AF8" i="1"/>
  <c r="AA8" i="1"/>
  <c r="V8" i="1"/>
  <c r="P8" i="1"/>
  <c r="K8" i="1"/>
  <c r="AE8" i="1"/>
  <c r="O8" i="1"/>
  <c r="AJ9" i="1" l="1"/>
  <c r="AF9" i="1"/>
  <c r="AB9" i="1"/>
  <c r="X9" i="1"/>
  <c r="T9" i="1"/>
  <c r="P9" i="1"/>
  <c r="L9" i="1"/>
  <c r="H9" i="1"/>
  <c r="AK9" i="1"/>
  <c r="AG9" i="1"/>
  <c r="AC9" i="1"/>
  <c r="Y9" i="1"/>
  <c r="U9" i="1"/>
  <c r="Q9" i="1"/>
  <c r="M9" i="1"/>
  <c r="I9" i="1"/>
  <c r="AI9" i="1"/>
  <c r="AH9" i="1"/>
  <c r="Z9" i="1"/>
  <c r="R9" i="1"/>
  <c r="J9" i="1"/>
  <c r="AE9" i="1"/>
  <c r="W9" i="1"/>
  <c r="O9" i="1"/>
  <c r="G9" i="1"/>
  <c r="S9" i="1"/>
  <c r="D10" i="1"/>
  <c r="AD9" i="1"/>
  <c r="V9" i="1"/>
  <c r="N9" i="1"/>
  <c r="AA9" i="1"/>
  <c r="K9" i="1"/>
  <c r="E9" i="8"/>
  <c r="W8" i="8"/>
  <c r="S8" i="8"/>
  <c r="M8" i="8"/>
  <c r="I8" i="8"/>
  <c r="Z8" i="8"/>
  <c r="V8" i="8"/>
  <c r="R8" i="8"/>
  <c r="L8" i="8"/>
  <c r="H8" i="8"/>
  <c r="Y8" i="8"/>
  <c r="U8" i="8"/>
  <c r="O8" i="8"/>
  <c r="K8" i="8"/>
  <c r="G8" i="8"/>
  <c r="X8" i="8"/>
  <c r="T8" i="8"/>
  <c r="N8" i="8"/>
  <c r="J8" i="8"/>
  <c r="X9" i="8" l="1"/>
  <c r="T9" i="8"/>
  <c r="N9" i="8"/>
  <c r="J9" i="8"/>
  <c r="E10" i="8"/>
  <c r="W9" i="8"/>
  <c r="S9" i="8"/>
  <c r="M9" i="8"/>
  <c r="I9" i="8"/>
  <c r="Z9" i="8"/>
  <c r="V9" i="8"/>
  <c r="R9" i="8"/>
  <c r="L9" i="8"/>
  <c r="H9" i="8"/>
  <c r="Y9" i="8"/>
  <c r="U9" i="8"/>
  <c r="O9" i="8"/>
  <c r="K9" i="8"/>
  <c r="G9" i="8"/>
  <c r="AJ10" i="1"/>
  <c r="AF10" i="1"/>
  <c r="AB10" i="1"/>
  <c r="X10" i="1"/>
  <c r="T10" i="1"/>
  <c r="P10" i="1"/>
  <c r="L10" i="1"/>
  <c r="H10" i="1"/>
  <c r="AK10" i="1"/>
  <c r="AG10" i="1"/>
  <c r="AC10" i="1"/>
  <c r="Y10" i="1"/>
  <c r="U10" i="1"/>
  <c r="Q10" i="1"/>
  <c r="M10" i="1"/>
  <c r="I10" i="1"/>
  <c r="AA10" i="1"/>
  <c r="AH10" i="1"/>
  <c r="Z10" i="1"/>
  <c r="R10" i="1"/>
  <c r="J10" i="1"/>
  <c r="AE10" i="1"/>
  <c r="W10" i="1"/>
  <c r="O10" i="1"/>
  <c r="G10" i="1"/>
  <c r="AI10" i="1"/>
  <c r="K10" i="1"/>
  <c r="D11" i="1"/>
  <c r="AD10" i="1"/>
  <c r="V10" i="1"/>
  <c r="N10" i="1"/>
  <c r="S10" i="1"/>
  <c r="AJ11" i="1" l="1"/>
  <c r="AF11" i="1"/>
  <c r="AB11" i="1"/>
  <c r="X11" i="1"/>
  <c r="T11" i="1"/>
  <c r="P11" i="1"/>
  <c r="L11" i="1"/>
  <c r="H11" i="1"/>
  <c r="AK11" i="1"/>
  <c r="AG11" i="1"/>
  <c r="AC11" i="1"/>
  <c r="Y11" i="1"/>
  <c r="U11" i="1"/>
  <c r="Q11" i="1"/>
  <c r="M11" i="1"/>
  <c r="I11" i="1"/>
  <c r="AI11" i="1"/>
  <c r="K11" i="1"/>
  <c r="AH11" i="1"/>
  <c r="Z11" i="1"/>
  <c r="R11" i="1"/>
  <c r="J11" i="1"/>
  <c r="AE11" i="1"/>
  <c r="W11" i="1"/>
  <c r="O11" i="1"/>
  <c r="G11" i="1"/>
  <c r="AA11" i="1"/>
  <c r="D12" i="1"/>
  <c r="AD11" i="1"/>
  <c r="V11" i="1"/>
  <c r="N11" i="1"/>
  <c r="S11" i="1"/>
  <c r="Y10" i="8"/>
  <c r="U10" i="8"/>
  <c r="O10" i="8"/>
  <c r="K10" i="8"/>
  <c r="G10" i="8"/>
  <c r="X10" i="8"/>
  <c r="T10" i="8"/>
  <c r="N10" i="8"/>
  <c r="J10" i="8"/>
  <c r="E11" i="8"/>
  <c r="W10" i="8"/>
  <c r="S10" i="8"/>
  <c r="M10" i="8"/>
  <c r="I10" i="8"/>
  <c r="Z10" i="8"/>
  <c r="V10" i="8"/>
  <c r="R10" i="8"/>
  <c r="L10" i="8"/>
  <c r="H10" i="8"/>
  <c r="AJ12" i="1" l="1"/>
  <c r="AJ14" i="1" s="1"/>
  <c r="AF12" i="1"/>
  <c r="AB12" i="1"/>
  <c r="X12" i="1"/>
  <c r="T12" i="1"/>
  <c r="T14" i="1" s="1"/>
  <c r="P12" i="1"/>
  <c r="L12" i="1"/>
  <c r="H12" i="1"/>
  <c r="AK12" i="1"/>
  <c r="AG12" i="1"/>
  <c r="AC12" i="1"/>
  <c r="Y12" i="1"/>
  <c r="U12" i="1"/>
  <c r="Q12" i="1"/>
  <c r="M12" i="1"/>
  <c r="M14" i="1" s="1"/>
  <c r="I12" i="1"/>
  <c r="AA12" i="1"/>
  <c r="AH12" i="1"/>
  <c r="AH14" i="1" s="1"/>
  <c r="Z12" i="1"/>
  <c r="Z14" i="1" s="1"/>
  <c r="R12" i="1"/>
  <c r="J12" i="1"/>
  <c r="AE12" i="1"/>
  <c r="W12" i="1"/>
  <c r="O12" i="1"/>
  <c r="G12" i="1"/>
  <c r="AI12" i="1"/>
  <c r="K12" i="1"/>
  <c r="K13" i="1" s="1"/>
  <c r="AD12" i="1"/>
  <c r="V12" i="1"/>
  <c r="V14" i="1" s="1"/>
  <c r="N12" i="1"/>
  <c r="N14" i="1" s="1"/>
  <c r="S12" i="1"/>
  <c r="AJ13" i="1"/>
  <c r="Z11" i="8"/>
  <c r="V11" i="8"/>
  <c r="R11" i="8"/>
  <c r="L11" i="8"/>
  <c r="H11" i="8"/>
  <c r="Y11" i="8"/>
  <c r="U11" i="8"/>
  <c r="O11" i="8"/>
  <c r="K11" i="8"/>
  <c r="G11" i="8"/>
  <c r="X11" i="8"/>
  <c r="T11" i="8"/>
  <c r="N11" i="8"/>
  <c r="J11" i="8"/>
  <c r="W11" i="8"/>
  <c r="S11" i="8"/>
  <c r="M11" i="8"/>
  <c r="I11" i="8"/>
  <c r="N13" i="1"/>
  <c r="AE13" i="1"/>
  <c r="AE14" i="1"/>
  <c r="AH13" i="1"/>
  <c r="M13" i="1"/>
  <c r="V13" i="1"/>
  <c r="K14" i="1"/>
  <c r="AG13" i="1"/>
  <c r="AG14" i="1"/>
  <c r="S14" i="1" l="1"/>
  <c r="S13" i="1"/>
  <c r="AI14" i="1"/>
  <c r="AI13" i="1"/>
  <c r="Q13" i="1"/>
  <c r="Q14" i="1"/>
  <c r="P13" i="1"/>
  <c r="P14" i="1"/>
  <c r="AF13" i="1"/>
  <c r="AF14" i="1"/>
  <c r="G14" i="1"/>
  <c r="G13" i="1"/>
  <c r="J14" i="1"/>
  <c r="J13" i="1"/>
  <c r="AA13" i="1"/>
  <c r="AA14" i="1"/>
  <c r="U14" i="1"/>
  <c r="U13" i="1"/>
  <c r="AK14" i="1"/>
  <c r="AK13" i="1"/>
  <c r="Z13" i="1"/>
  <c r="AD14" i="1"/>
  <c r="AD13" i="1"/>
  <c r="O14" i="1"/>
  <c r="O13" i="1"/>
  <c r="R13" i="1"/>
  <c r="R14" i="1"/>
  <c r="I14" i="1"/>
  <c r="I13" i="1"/>
  <c r="Y13" i="1"/>
  <c r="Y14" i="1"/>
  <c r="H14" i="1"/>
  <c r="H13" i="1"/>
  <c r="X13" i="1"/>
  <c r="X14" i="1"/>
  <c r="W13" i="1"/>
  <c r="W14" i="1"/>
  <c r="AC13" i="1"/>
  <c r="AC14" i="1"/>
  <c r="L14" i="1"/>
  <c r="L13" i="1"/>
  <c r="AB13" i="1"/>
  <c r="AB14" i="1"/>
  <c r="T13" i="1"/>
</calcChain>
</file>

<file path=xl/sharedStrings.xml><?xml version="1.0" encoding="utf-8"?>
<sst xmlns="http://schemas.openxmlformats.org/spreadsheetml/2006/main" count="2492" uniqueCount="93">
  <si>
    <t>Month</t>
  </si>
  <si>
    <t>Lower East River @ Harold Lewis Trail</t>
  </si>
  <si>
    <t>May</t>
  </si>
  <si>
    <t>June</t>
  </si>
  <si>
    <t>July</t>
  </si>
  <si>
    <t>August</t>
  </si>
  <si>
    <t>September</t>
  </si>
  <si>
    <t>October</t>
  </si>
  <si>
    <t>Average</t>
  </si>
  <si>
    <t>Ashwaubenon Creek</t>
  </si>
  <si>
    <t>Median</t>
  </si>
  <si>
    <t>Bower Creek</t>
  </si>
  <si>
    <t>Lower Duck Creek @ Pamperin Park</t>
  </si>
  <si>
    <t>Garner's Creek</t>
  </si>
  <si>
    <t>Kankapot Creek</t>
  </si>
  <si>
    <t>Mud Creek</t>
  </si>
  <si>
    <t>Neenah Slough</t>
  </si>
  <si>
    <t>Plum Creek</t>
  </si>
  <si>
    <t>Upper Duck Creek @ CTH S</t>
  </si>
  <si>
    <t>Middle Duck Creek @ Seminary Rd</t>
  </si>
  <si>
    <t>Upper East River @ Mallard Rd</t>
  </si>
  <si>
    <t>Lancaster Creek</t>
  </si>
  <si>
    <t>West Plum Creek</t>
  </si>
  <si>
    <t>Wequiock Creek</t>
  </si>
  <si>
    <t>TP WQ Standard</t>
  </si>
  <si>
    <t>TP (mg/L)</t>
  </si>
  <si>
    <t>DRP (mg/L)</t>
  </si>
  <si>
    <t>TSS (mg/L)</t>
  </si>
  <si>
    <t>TN (mg/L)</t>
  </si>
  <si>
    <t>DRP % TP</t>
  </si>
  <si>
    <t>Stream Name</t>
  </si>
  <si>
    <t>-</t>
  </si>
  <si>
    <t>ND</t>
  </si>
  <si>
    <t xml:space="preserve">May </t>
  </si>
  <si>
    <t>51 &lt;0.075</t>
  </si>
  <si>
    <t>&gt;= 0.075</t>
  </si>
  <si>
    <t>Sampling_Sites</t>
  </si>
  <si>
    <t>Apple Creek - Rosin Rd</t>
  </si>
  <si>
    <t>SWIMS ID</t>
  </si>
  <si>
    <t>SWIMS Station Name</t>
  </si>
  <si>
    <t>Ashwaubenon Creek - Grant Street</t>
  </si>
  <si>
    <t>Lower Duck Creek</t>
  </si>
  <si>
    <t>Duck Creek - Pamperin Park</t>
  </si>
  <si>
    <t>Nicolet Rd/Cty A</t>
  </si>
  <si>
    <t>Bower Creek (1) 50m Upstream of Hwy Gv</t>
  </si>
  <si>
    <t>Upper East River</t>
  </si>
  <si>
    <t>East River at Mallard Rd</t>
  </si>
  <si>
    <t>Downstream of County Line Rd</t>
  </si>
  <si>
    <t>Mid Duck Creek</t>
  </si>
  <si>
    <t>Duck Creek at Seminary Rd</t>
  </si>
  <si>
    <t>Baird's Creek</t>
  </si>
  <si>
    <t>Baird Creek at Preble WI</t>
  </si>
  <si>
    <t>East River</t>
  </si>
  <si>
    <t>East River @ Harold Lewis Trail off Main Street</t>
  </si>
  <si>
    <t>Plum Creek - VandeHey Farm Crossing</t>
  </si>
  <si>
    <t>Trib to Garners Cr</t>
  </si>
  <si>
    <t>US CTH CE</t>
  </si>
  <si>
    <t>Dutchman's Creek</t>
  </si>
  <si>
    <t>Dutchmans Creek - Oneida Street</t>
  </si>
  <si>
    <t>Upper Duck Creek</t>
  </si>
  <si>
    <t>Duck Creek at CTH S</t>
  </si>
  <si>
    <t>Garner's Creek - DS of Cty Z</t>
  </si>
  <si>
    <t>Kankapot Creek - Cth Z Dodge St 100 Ft US of Bridge</t>
  </si>
  <si>
    <t>Unnamed Trib. (410000) - Lakeview Dr</t>
  </si>
  <si>
    <t>Mud Creek - County Highway BB</t>
  </si>
  <si>
    <t>East River (G)</t>
  </si>
  <si>
    <t>East River - Hwy G</t>
  </si>
  <si>
    <t>Apple Creek</t>
  </si>
  <si>
    <t>Neenah Slough #2 (100ft S of Adams St)</t>
  </si>
  <si>
    <t>Ashwaubenon Creek - Grant St.</t>
  </si>
  <si>
    <t>Dutchman Creek - Oneida Street</t>
  </si>
  <si>
    <t>Middle East River - HWY G</t>
  </si>
  <si>
    <t>Garner's Creek - Downstream County Rd Z</t>
  </si>
  <si>
    <t>Lancaster Creek - Lakeview Dr.</t>
  </si>
  <si>
    <t>Trib to Garner's Creek - US CTH CE</t>
  </si>
  <si>
    <t>West Plum Creek - Downstream of County Line Rd.</t>
  </si>
  <si>
    <t>Wequiock Creek - Nicolet Rd/County Rd. A</t>
  </si>
  <si>
    <t>Baird's Creek at Preble, WI</t>
  </si>
  <si>
    <t>Bower Creek 50m Upstream of Hwy GV</t>
  </si>
  <si>
    <t>Mud Creek - County HWY BB</t>
  </si>
  <si>
    <t xml:space="preserve">TP State WQ Standard - 0.075 mg/L </t>
  </si>
  <si>
    <t>Stream Flow (CFS)</t>
  </si>
  <si>
    <t>Transparency (CM)</t>
  </si>
  <si>
    <t>Stream Flow (Cubic Feet per Second)</t>
  </si>
  <si>
    <t>Total Phosphorus (mg/L)</t>
  </si>
  <si>
    <t>Dissolved Reactive Phosphorus (mg/L)</t>
  </si>
  <si>
    <t>Total Suspended Solids (mg/L)</t>
  </si>
  <si>
    <t>Total Nitrogen (mg/L)</t>
  </si>
  <si>
    <t>Select Sampling Location</t>
  </si>
  <si>
    <t>Lower Fox Tributary Interactive Surface Water Data Spreadsheet</t>
  </si>
  <si>
    <t>Water Transparency (Centimeters)  [0 cm (Cloudy) - 120 cm (Clear)]</t>
  </si>
  <si>
    <t xml:space="preserve">Select a Sampling Location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</si>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</sst>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sz val="9"/>
      <color rgb="FFFF0000"/>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8"/>
      <color theme="1"/>
      <name val="Calibri"/>
      <family val="2"/>
      <scheme val="minor"/>
    </font>
  </fonts>
  <fills count="22">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s>
  <borders count="2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29">
    <xf numFmtId="0" fontId="0" fillId="0" borderId="0" xfId="0"/>
    <xf numFmtId="0" fontId="2" fillId="0" borderId="1" xfId="0" applyFont="1" applyBorder="1"/>
    <xf numFmtId="0" fontId="2" fillId="4" borderId="0" xfId="0" applyFont="1" applyFill="1"/>
    <xf numFmtId="0" fontId="2" fillId="4" borderId="1" xfId="0" applyFont="1" applyFill="1" applyBorder="1"/>
    <xf numFmtId="0" fontId="2" fillId="5" borderId="1" xfId="0" applyFont="1" applyFill="1" applyBorder="1"/>
    <xf numFmtId="0" fontId="2" fillId="5" borderId="0" xfId="0" applyFont="1" applyFill="1"/>
    <xf numFmtId="0" fontId="2" fillId="5" borderId="0" xfId="0" applyFont="1" applyFill="1" applyAlignment="1">
      <alignment horizontal="center"/>
    </xf>
    <xf numFmtId="0" fontId="2" fillId="6" borderId="3" xfId="0" applyFont="1" applyFill="1" applyBorder="1"/>
    <xf numFmtId="0" fontId="2" fillId="7" borderId="5" xfId="0" applyFont="1" applyFill="1" applyBorder="1"/>
    <xf numFmtId="0" fontId="2" fillId="6" borderId="5" xfId="0" applyFont="1" applyFill="1" applyBorder="1"/>
    <xf numFmtId="0" fontId="2" fillId="7" borderId="6" xfId="0" applyFont="1" applyFill="1" applyBorder="1"/>
    <xf numFmtId="0" fontId="2" fillId="0" borderId="2" xfId="0" applyFont="1" applyBorder="1"/>
    <xf numFmtId="0" fontId="2" fillId="0" borderId="7" xfId="0" applyFont="1" applyBorder="1"/>
    <xf numFmtId="0" fontId="2" fillId="5" borderId="10" xfId="0" applyFont="1" applyFill="1" applyBorder="1"/>
    <xf numFmtId="0" fontId="2" fillId="0" borderId="0" xfId="0" applyFont="1" applyAlignment="1">
      <alignment horizontal="center"/>
    </xf>
    <xf numFmtId="0" fontId="2" fillId="6" borderId="4" xfId="0" applyFont="1" applyFill="1" applyBorder="1"/>
    <xf numFmtId="9" fontId="2" fillId="0" borderId="0" xfId="1" applyFont="1" applyBorder="1"/>
    <xf numFmtId="0" fontId="0" fillId="0" borderId="0" xfId="0" applyAlignment="1">
      <alignment vertical="center"/>
    </xf>
    <xf numFmtId="0" fontId="2" fillId="7" borderId="14" xfId="0" applyFont="1" applyFill="1" applyBorder="1"/>
    <xf numFmtId="0" fontId="2" fillId="6" borderId="14" xfId="0" applyFont="1" applyFill="1" applyBorder="1"/>
    <xf numFmtId="0" fontId="2" fillId="7" borderId="15" xfId="0" applyFont="1" applyFill="1" applyBorder="1"/>
    <xf numFmtId="0" fontId="0" fillId="0" borderId="10" xfId="0" applyBorder="1"/>
    <xf numFmtId="164" fontId="0" fillId="0" borderId="0" xfId="0" applyNumberFormat="1"/>
    <xf numFmtId="164" fontId="0" fillId="0" borderId="10" xfId="0" applyNumberFormat="1" applyBorder="1"/>
    <xf numFmtId="0" fontId="2" fillId="0" borderId="0" xfId="0" applyFont="1" applyFill="1" applyBorder="1" applyAlignment="1">
      <alignment horizontal="center"/>
    </xf>
    <xf numFmtId="9" fontId="0" fillId="0" borderId="0" xfId="1" applyFont="1" applyFill="1" applyBorder="1"/>
    <xf numFmtId="0" fontId="2" fillId="0" borderId="0" xfId="0" applyFont="1" applyFill="1" applyBorder="1" applyAlignment="1"/>
    <xf numFmtId="0" fontId="0" fillId="0" borderId="0" xfId="0"/>
    <xf numFmtId="0" fontId="0" fillId="0" borderId="0" xfId="0"/>
    <xf numFmtId="0" fontId="7" fillId="0" borderId="0" xfId="0" applyFont="1" applyAlignment="1">
      <alignment horizontal="center"/>
    </xf>
    <xf numFmtId="0" fontId="5" fillId="5" borderId="13" xfId="0" applyFont="1" applyFill="1" applyBorder="1" applyAlignment="1">
      <alignment horizontal="center"/>
    </xf>
    <xf numFmtId="0" fontId="5" fillId="11" borderId="1" xfId="0" applyFont="1" applyFill="1" applyBorder="1" applyAlignment="1">
      <alignment horizontal="center"/>
    </xf>
    <xf numFmtId="0" fontId="5" fillId="11" borderId="0" xfId="0" applyFont="1" applyFill="1" applyBorder="1" applyAlignment="1">
      <alignment horizontal="center"/>
    </xf>
    <xf numFmtId="0" fontId="5" fillId="12" borderId="1" xfId="0" applyFont="1" applyFill="1" applyBorder="1" applyAlignment="1">
      <alignment horizontal="center"/>
    </xf>
    <xf numFmtId="0" fontId="5" fillId="12" borderId="7" xfId="0" applyFont="1" applyFill="1" applyBorder="1" applyAlignment="1">
      <alignment horizontal="center"/>
    </xf>
    <xf numFmtId="0" fontId="5" fillId="6" borderId="8" xfId="0" applyFont="1" applyFill="1" applyBorder="1" applyAlignment="1">
      <alignment horizontal="center"/>
    </xf>
    <xf numFmtId="0" fontId="5" fillId="6" borderId="1" xfId="0" applyFont="1" applyFill="1" applyBorder="1" applyAlignment="1">
      <alignment horizontal="center"/>
    </xf>
    <xf numFmtId="0" fontId="5" fillId="10" borderId="3" xfId="0" applyFont="1" applyFill="1" applyBorder="1" applyAlignment="1">
      <alignment horizontal="center"/>
    </xf>
    <xf numFmtId="0" fontId="5" fillId="10" borderId="5" xfId="0" applyFont="1" applyFill="1" applyBorder="1" applyAlignment="1">
      <alignment horizontal="center"/>
    </xf>
    <xf numFmtId="0" fontId="5" fillId="10" borderId="17" xfId="0" applyFont="1" applyFill="1" applyBorder="1" applyAlignment="1">
      <alignment horizontal="center"/>
    </xf>
    <xf numFmtId="0" fontId="5" fillId="13" borderId="19" xfId="0" applyFont="1" applyFill="1" applyBorder="1" applyAlignment="1">
      <alignment horizontal="center"/>
    </xf>
    <xf numFmtId="165" fontId="5" fillId="14" borderId="15" xfId="0" applyNumberFormat="1" applyFont="1" applyFill="1" applyBorder="1" applyAlignment="1" applyProtection="1">
      <alignment horizontal="center"/>
      <protection hidden="1"/>
    </xf>
    <xf numFmtId="165" fontId="5" fillId="15" borderId="15" xfId="0" applyNumberFormat="1" applyFont="1" applyFill="1" applyBorder="1" applyAlignment="1" applyProtection="1">
      <alignment horizontal="center"/>
      <protection hidden="1"/>
    </xf>
    <xf numFmtId="164" fontId="5" fillId="16" borderId="15" xfId="0" applyNumberFormat="1" applyFont="1" applyFill="1" applyBorder="1" applyAlignment="1" applyProtection="1">
      <alignment horizontal="center"/>
      <protection hidden="1"/>
    </xf>
    <xf numFmtId="165" fontId="5" fillId="17" borderId="15" xfId="0" applyNumberFormat="1" applyFont="1" applyFill="1" applyBorder="1" applyAlignment="1" applyProtection="1">
      <alignment horizontal="center"/>
      <protection hidden="1"/>
    </xf>
    <xf numFmtId="0" fontId="5" fillId="13" borderId="15" xfId="0" applyFont="1" applyFill="1" applyBorder="1" applyAlignment="1">
      <alignment horizontal="center"/>
    </xf>
    <xf numFmtId="165" fontId="5" fillId="14" borderId="13" xfId="0" applyNumberFormat="1" applyFont="1" applyFill="1" applyBorder="1" applyAlignment="1" applyProtection="1">
      <alignment horizontal="center"/>
      <protection hidden="1"/>
    </xf>
    <xf numFmtId="165" fontId="5" fillId="15" borderId="13" xfId="0" applyNumberFormat="1" applyFont="1" applyFill="1" applyBorder="1" applyAlignment="1" applyProtection="1">
      <alignment horizontal="center"/>
      <protection hidden="1"/>
    </xf>
    <xf numFmtId="164" fontId="5" fillId="16" borderId="13" xfId="0" applyNumberFormat="1" applyFont="1" applyFill="1" applyBorder="1" applyAlignment="1" applyProtection="1">
      <alignment horizontal="center"/>
      <protection hidden="1"/>
    </xf>
    <xf numFmtId="165" fontId="5" fillId="17" borderId="13" xfId="0" applyNumberFormat="1" applyFont="1" applyFill="1" applyBorder="1" applyAlignment="1" applyProtection="1">
      <alignment horizontal="center"/>
      <protection hidden="1"/>
    </xf>
    <xf numFmtId="0" fontId="8" fillId="0" borderId="0" xfId="0" applyFont="1" applyAlignment="1">
      <alignment horizontal="center" wrapText="1"/>
    </xf>
    <xf numFmtId="0" fontId="8"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2" fillId="6" borderId="13" xfId="0" applyFont="1" applyFill="1" applyBorder="1" applyAlignment="1">
      <alignment horizontal="center" vertical="center" wrapText="1"/>
    </xf>
    <xf numFmtId="0" fontId="0" fillId="0" borderId="0" xfId="0"/>
    <xf numFmtId="0" fontId="0" fillId="0" borderId="0" xfId="0" applyAlignment="1">
      <alignment horizontal="center"/>
    </xf>
    <xf numFmtId="0" fontId="0" fillId="0" borderId="0" xfId="0"/>
    <xf numFmtId="0" fontId="5" fillId="8" borderId="4" xfId="0" applyFont="1" applyFill="1" applyBorder="1" applyAlignment="1" applyProtection="1">
      <alignment horizontal="center"/>
      <protection hidden="1"/>
    </xf>
    <xf numFmtId="0" fontId="5" fillId="9" borderId="4" xfId="0" applyFont="1" applyFill="1" applyBorder="1" applyAlignment="1" applyProtection="1">
      <alignment horizontal="center"/>
      <protection hidden="1"/>
    </xf>
    <xf numFmtId="0" fontId="5" fillId="7" borderId="4" xfId="0" applyFont="1" applyFill="1" applyBorder="1" applyAlignment="1" applyProtection="1">
      <alignment horizontal="center"/>
      <protection hidden="1"/>
    </xf>
    <xf numFmtId="0" fontId="5" fillId="3" borderId="4" xfId="0" applyFont="1" applyFill="1" applyBorder="1" applyAlignment="1" applyProtection="1">
      <alignment horizontal="center"/>
      <protection hidden="1"/>
    </xf>
    <xf numFmtId="0" fontId="5" fillId="8" borderId="18" xfId="0" applyFont="1" applyFill="1" applyBorder="1" applyAlignment="1" applyProtection="1">
      <alignment horizontal="center"/>
      <protection hidden="1"/>
    </xf>
    <xf numFmtId="0" fontId="5" fillId="9" borderId="18" xfId="0" applyFont="1" applyFill="1" applyBorder="1" applyAlignment="1" applyProtection="1">
      <alignment horizontal="center"/>
      <protection hidden="1"/>
    </xf>
    <xf numFmtId="0" fontId="5" fillId="7" borderId="18" xfId="0" applyFont="1" applyFill="1" applyBorder="1" applyAlignment="1" applyProtection="1">
      <alignment horizontal="center"/>
      <protection hidden="1"/>
    </xf>
    <xf numFmtId="0" fontId="5" fillId="3" borderId="18" xfId="0" applyFont="1" applyFill="1" applyBorder="1" applyAlignment="1" applyProtection="1">
      <alignment horizontal="center"/>
      <protection hidden="1"/>
    </xf>
    <xf numFmtId="0" fontId="0" fillId="0" borderId="13" xfId="0" applyBorder="1"/>
    <xf numFmtId="0" fontId="2" fillId="5" borderId="13" xfId="0" applyFont="1" applyFill="1" applyBorder="1" applyAlignment="1">
      <alignment horizontal="center"/>
    </xf>
    <xf numFmtId="0" fontId="0" fillId="5" borderId="8" xfId="0" applyFill="1" applyBorder="1" applyAlignment="1">
      <alignment horizontal="center"/>
    </xf>
    <xf numFmtId="0" fontId="0" fillId="4" borderId="8" xfId="0" applyFill="1" applyBorder="1" applyAlignment="1">
      <alignment horizontal="center"/>
    </xf>
    <xf numFmtId="0" fontId="2" fillId="6" borderId="11" xfId="0" applyFont="1"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0" borderId="0" xfId="0" applyAlignment="1">
      <alignment wrapText="1"/>
    </xf>
    <xf numFmtId="0" fontId="2" fillId="7" borderId="0" xfId="0" applyFont="1" applyFill="1" applyAlignment="1">
      <alignment horizontal="center"/>
    </xf>
    <xf numFmtId="0" fontId="0" fillId="7" borderId="0" xfId="0" applyFill="1" applyAlignment="1">
      <alignment horizontal="center"/>
    </xf>
    <xf numFmtId="0" fontId="0" fillId="7" borderId="10" xfId="0" applyFill="1" applyBorder="1" applyAlignment="1">
      <alignment horizontal="center"/>
    </xf>
    <xf numFmtId="0" fontId="2" fillId="6" borderId="0" xfId="0" applyFont="1" applyFill="1" applyAlignment="1">
      <alignment horizontal="center"/>
    </xf>
    <xf numFmtId="0" fontId="0" fillId="6" borderId="0" xfId="0" applyFill="1" applyAlignment="1">
      <alignment horizontal="center"/>
    </xf>
    <xf numFmtId="0" fontId="0" fillId="6" borderId="10" xfId="0" applyFill="1" applyBorder="1" applyAlignment="1">
      <alignment horizontal="center"/>
    </xf>
    <xf numFmtId="0" fontId="2" fillId="7" borderId="8" xfId="0" applyFont="1"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0" fontId="2" fillId="7" borderId="6" xfId="0" applyFont="1" applyFill="1" applyBorder="1" applyAlignment="1">
      <alignment horizontal="center"/>
    </xf>
    <xf numFmtId="165" fontId="0" fillId="0" borderId="0" xfId="0" applyNumberFormat="1"/>
    <xf numFmtId="1" fontId="0" fillId="6" borderId="12" xfId="0" applyNumberFormat="1" applyFill="1" applyBorder="1" applyAlignment="1">
      <alignment horizontal="center"/>
    </xf>
    <xf numFmtId="1" fontId="0" fillId="0" borderId="0" xfId="0" applyNumberFormat="1"/>
    <xf numFmtId="165" fontId="0" fillId="7" borderId="0" xfId="0" applyNumberFormat="1" applyFill="1" applyAlignment="1">
      <alignment horizontal="center"/>
    </xf>
    <xf numFmtId="165" fontId="0" fillId="6" borderId="0" xfId="0" applyNumberFormat="1" applyFill="1" applyAlignment="1">
      <alignment horizontal="center"/>
    </xf>
    <xf numFmtId="165" fontId="0" fillId="7" borderId="8" xfId="0" applyNumberFormat="1" applyFill="1" applyBorder="1" applyAlignment="1">
      <alignment horizontal="center"/>
    </xf>
    <xf numFmtId="0" fontId="9" fillId="6" borderId="0" xfId="0" applyFont="1" applyFill="1" applyAlignment="1">
      <alignment horizontal="center"/>
    </xf>
    <xf numFmtId="165" fontId="0" fillId="6" borderId="11" xfId="0" applyNumberFormat="1" applyFill="1" applyBorder="1" applyAlignment="1">
      <alignment horizontal="center"/>
    </xf>
    <xf numFmtId="0" fontId="9" fillId="7" borderId="0" xfId="0" applyFont="1" applyFill="1" applyAlignment="1">
      <alignment horizontal="center"/>
    </xf>
    <xf numFmtId="1" fontId="0" fillId="7" borderId="0" xfId="0" applyNumberFormat="1" applyFill="1" applyAlignment="1">
      <alignment horizontal="center"/>
    </xf>
    <xf numFmtId="1" fontId="0" fillId="6" borderId="0" xfId="0" applyNumberFormat="1" applyFill="1" applyAlignment="1">
      <alignment horizontal="center"/>
    </xf>
    <xf numFmtId="2" fontId="0" fillId="7" borderId="0" xfId="0" applyNumberFormat="1" applyFill="1" applyAlignment="1">
      <alignment horizontal="center"/>
    </xf>
    <xf numFmtId="2" fontId="0" fillId="6" borderId="0" xfId="0" applyNumberFormat="1" applyFill="1" applyAlignment="1">
      <alignment horizontal="center"/>
    </xf>
    <xf numFmtId="0" fontId="0" fillId="0" borderId="0" xfId="0" applyProtection="1">
      <protection hidden="1"/>
    </xf>
    <xf numFmtId="0" fontId="2" fillId="6" borderId="0" xfId="0" applyNumberFormat="1" applyFont="1" applyFill="1" applyAlignment="1">
      <alignment horizontal="center"/>
    </xf>
    <xf numFmtId="0" fontId="2" fillId="6" borderId="11" xfId="0" applyNumberFormat="1" applyFont="1" applyFill="1" applyBorder="1" applyAlignment="1">
      <alignment horizontal="center"/>
    </xf>
    <xf numFmtId="0" fontId="2" fillId="6" borderId="12" xfId="0" applyNumberFormat="1" applyFont="1" applyFill="1" applyBorder="1" applyAlignment="1">
      <alignment horizontal="center"/>
    </xf>
    <xf numFmtId="0" fontId="2" fillId="6" borderId="10" xfId="0" applyNumberFormat="1" applyFont="1" applyFill="1" applyBorder="1" applyAlignment="1">
      <alignment horizontal="center"/>
    </xf>
    <xf numFmtId="0" fontId="2" fillId="7" borderId="0" xfId="0" applyNumberFormat="1" applyFont="1" applyFill="1" applyAlignment="1">
      <alignment horizontal="center"/>
    </xf>
    <xf numFmtId="0" fontId="2" fillId="7" borderId="10" xfId="0" applyNumberFormat="1" applyFont="1" applyFill="1" applyBorder="1" applyAlignment="1">
      <alignment horizontal="center"/>
    </xf>
    <xf numFmtId="0" fontId="3" fillId="7" borderId="0" xfId="0" applyNumberFormat="1" applyFont="1" applyFill="1" applyAlignment="1">
      <alignment horizontal="center"/>
    </xf>
    <xf numFmtId="0" fontId="3" fillId="6" borderId="0" xfId="0" applyNumberFormat="1" applyFont="1" applyFill="1" applyAlignment="1">
      <alignment horizontal="center"/>
    </xf>
    <xf numFmtId="0" fontId="2" fillId="7" borderId="8" xfId="0" applyNumberFormat="1" applyFont="1" applyFill="1" applyBorder="1" applyAlignment="1">
      <alignment horizontal="center"/>
    </xf>
    <xf numFmtId="0" fontId="2" fillId="7" borderId="9" xfId="0" applyNumberFormat="1" applyFont="1" applyFill="1" applyBorder="1" applyAlignment="1">
      <alignment horizontal="center"/>
    </xf>
    <xf numFmtId="0" fontId="2" fillId="7" borderId="6" xfId="0" applyNumberFormat="1" applyFont="1" applyFill="1" applyBorder="1" applyAlignment="1">
      <alignment horizontal="center"/>
    </xf>
    <xf numFmtId="0" fontId="4" fillId="6" borderId="0" xfId="0" applyNumberFormat="1" applyFont="1" applyFill="1" applyAlignment="1">
      <alignment horizontal="center"/>
    </xf>
    <xf numFmtId="0" fontId="4" fillId="7" borderId="0" xfId="0" applyNumberFormat="1" applyFont="1" applyFill="1" applyAlignment="1">
      <alignment horizontal="center"/>
    </xf>
    <xf numFmtId="0" fontId="0" fillId="0" borderId="0" xfId="0"/>
    <xf numFmtId="0" fontId="10" fillId="0" borderId="0" xfId="0" applyFont="1"/>
    <xf numFmtId="0" fontId="2" fillId="0" borderId="9" xfId="0" applyFont="1" applyBorder="1"/>
    <xf numFmtId="0" fontId="11" fillId="19" borderId="13" xfId="0" applyFont="1" applyFill="1" applyBorder="1" applyAlignment="1">
      <alignment horizontal="center"/>
    </xf>
    <xf numFmtId="0" fontId="11" fillId="20" borderId="4" xfId="0" applyFont="1" applyFill="1" applyBorder="1" applyAlignment="1" applyProtection="1">
      <alignment horizontal="center"/>
      <protection hidden="1"/>
    </xf>
    <xf numFmtId="0" fontId="0" fillId="20" borderId="13" xfId="0" applyFill="1" applyBorder="1" applyAlignment="1" applyProtection="1">
      <alignment horizontal="center"/>
      <protection hidden="1"/>
    </xf>
    <xf numFmtId="0" fontId="11" fillId="20" borderId="13" xfId="0" applyFont="1" applyFill="1" applyBorder="1" applyAlignment="1" applyProtection="1">
      <alignment horizontal="center"/>
      <protection hidden="1"/>
    </xf>
    <xf numFmtId="0" fontId="0" fillId="19" borderId="4" xfId="0" applyFill="1" applyBorder="1" applyAlignment="1">
      <alignment horizontal="center"/>
    </xf>
    <xf numFmtId="0" fontId="0" fillId="19" borderId="14" xfId="0" applyFill="1" applyBorder="1" applyAlignment="1">
      <alignment horizontal="center"/>
    </xf>
    <xf numFmtId="0" fontId="0" fillId="19" borderId="15" xfId="0" applyFill="1" applyBorder="1" applyAlignment="1">
      <alignment horizontal="center"/>
    </xf>
    <xf numFmtId="0" fontId="6" fillId="18" borderId="16" xfId="0" applyFont="1" applyFill="1" applyBorder="1" applyAlignment="1" applyProtection="1">
      <alignment horizontal="center"/>
      <protection locked="0"/>
    </xf>
    <xf numFmtId="0" fontId="0" fillId="21" borderId="13" xfId="0" applyFill="1" applyBorder="1" applyAlignment="1">
      <alignment horizontal="center"/>
    </xf>
    <xf numFmtId="0" fontId="0" fillId="18" borderId="20" xfId="0" applyFill="1" applyBorder="1" applyAlignment="1" applyProtection="1">
      <alignment horizontal="center"/>
      <protection locked="0"/>
    </xf>
    <xf numFmtId="0" fontId="12" fillId="0" borderId="0" xfId="0" applyFont="1"/>
    <xf numFmtId="0" fontId="0" fillId="0" borderId="0" xfId="0"/>
    <xf numFmtId="0" fontId="2" fillId="7" borderId="0" xfId="0" applyNumberFormat="1" applyFont="1" applyFill="1" applyBorder="1" applyAlignment="1">
      <alignment horizontal="center"/>
    </xf>
    <xf numFmtId="0" fontId="2" fillId="6" borderId="0" xfId="0" applyNumberFormat="1" applyFont="1" applyFill="1" applyBorder="1" applyAlignment="1">
      <alignment horizontal="center"/>
    </xf>
    <xf numFmtId="0" fontId="0" fillId="0" borderId="0" xfId="0" applyBorder="1"/>
    <xf numFmtId="164" fontId="0" fillId="0" borderId="0" xfId="0" applyNumberFormat="1" applyBorder="1"/>
    <xf numFmtId="1" fontId="2" fillId="5" borderId="1" xfId="0" applyNumberFormat="1" applyFont="1" applyFill="1" applyBorder="1"/>
    <xf numFmtId="1" fontId="2" fillId="4" borderId="1" xfId="0" applyNumberFormat="1" applyFont="1" applyFill="1" applyBorder="1"/>
    <xf numFmtId="0" fontId="2" fillId="5" borderId="1" xfId="0" applyFont="1" applyFill="1" applyBorder="1" applyAlignment="1">
      <alignment horizontal="center"/>
    </xf>
    <xf numFmtId="0" fontId="2" fillId="4" borderId="7" xfId="0" applyFont="1" applyFill="1" applyBorder="1" applyAlignment="1">
      <alignment horizontal="center"/>
    </xf>
    <xf numFmtId="0" fontId="2" fillId="4" borderId="2" xfId="0" applyFont="1" applyFill="1" applyBorder="1"/>
    <xf numFmtId="0" fontId="2" fillId="7" borderId="0" xfId="0" applyFont="1" applyFill="1" applyBorder="1" applyAlignment="1">
      <alignment horizontal="center"/>
    </xf>
    <xf numFmtId="0" fontId="2" fillId="6" borderId="0" xfId="0" applyFont="1" applyFill="1" applyBorder="1" applyAlignment="1">
      <alignment horizontal="center"/>
    </xf>
    <xf numFmtId="0" fontId="0" fillId="7" borderId="0" xfId="0" applyFill="1" applyBorder="1" applyAlignment="1">
      <alignment horizontal="center"/>
    </xf>
    <xf numFmtId="0" fontId="0" fillId="6" borderId="0" xfId="0" applyFill="1" applyBorder="1" applyAlignment="1">
      <alignment horizontal="center"/>
    </xf>
    <xf numFmtId="0" fontId="0" fillId="4" borderId="0" xfId="0" applyFont="1" applyFill="1" applyAlignment="1">
      <alignment horizontal="center"/>
    </xf>
    <xf numFmtId="0" fontId="0" fillId="0" borderId="0" xfId="0" applyFill="1"/>
    <xf numFmtId="9" fontId="2" fillId="0" borderId="0" xfId="1" applyFont="1" applyFill="1" applyBorder="1"/>
    <xf numFmtId="9" fontId="2" fillId="0" borderId="0" xfId="1" applyFont="1" applyAlignment="1">
      <alignment vertical="center"/>
    </xf>
    <xf numFmtId="0" fontId="5" fillId="6" borderId="0" xfId="0" applyFont="1" applyFill="1" applyBorder="1" applyAlignment="1">
      <alignment horizontal="center"/>
    </xf>
    <xf numFmtId="0" fontId="5" fillId="11" borderId="7" xfId="0" applyFont="1" applyFill="1" applyBorder="1" applyAlignment="1">
      <alignment horizontal="center"/>
    </xf>
    <xf numFmtId="0" fontId="5" fillId="6" borderId="7" xfId="0" applyFont="1" applyFill="1" applyBorder="1" applyAlignment="1">
      <alignment horizontal="center"/>
    </xf>
    <xf numFmtId="0" fontId="5" fillId="2" borderId="7" xfId="0" applyFont="1" applyFill="1" applyBorder="1" applyAlignment="1">
      <alignment horizontal="center"/>
    </xf>
    <xf numFmtId="0" fontId="5" fillId="2" borderId="1" xfId="0" applyFont="1" applyFill="1" applyBorder="1" applyAlignment="1">
      <alignment horizontal="center"/>
    </xf>
    <xf numFmtId="0" fontId="5" fillId="9" borderId="13" xfId="0" applyFont="1" applyFill="1" applyBorder="1" applyAlignment="1" applyProtection="1">
      <alignment horizontal="center"/>
      <protection hidden="1"/>
    </xf>
    <xf numFmtId="0" fontId="0" fillId="0" borderId="0" xfId="0"/>
    <xf numFmtId="0" fontId="0" fillId="0" borderId="0" xfId="0"/>
    <xf numFmtId="0" fontId="2" fillId="4" borderId="0" xfId="0" applyFont="1" applyFill="1" applyBorder="1" applyAlignment="1">
      <alignment horizontal="center"/>
    </xf>
    <xf numFmtId="0" fontId="0" fillId="0" borderId="8" xfId="0" applyBorder="1"/>
    <xf numFmtId="0" fontId="0" fillId="4" borderId="6" xfId="0" applyFill="1" applyBorder="1" applyAlignment="1">
      <alignment horizontal="center"/>
    </xf>
    <xf numFmtId="0" fontId="0" fillId="6" borderId="5" xfId="0" applyFill="1" applyBorder="1" applyAlignment="1">
      <alignment horizontal="center"/>
    </xf>
    <xf numFmtId="0" fontId="0" fillId="7" borderId="5" xfId="0" applyFill="1" applyBorder="1" applyAlignment="1">
      <alignment horizontal="center"/>
    </xf>
    <xf numFmtId="0" fontId="2" fillId="6" borderId="5" xfId="0" applyFont="1" applyFill="1" applyBorder="1" applyAlignment="1">
      <alignment horizontal="center"/>
    </xf>
    <xf numFmtId="0" fontId="2" fillId="7" borderId="5" xfId="0" applyFont="1" applyFill="1" applyBorder="1" applyAlignment="1">
      <alignment horizontal="center"/>
    </xf>
    <xf numFmtId="0" fontId="0" fillId="7" borderId="6" xfId="0" applyFill="1" applyBorder="1" applyAlignment="1">
      <alignment horizontal="center"/>
    </xf>
    <xf numFmtId="0" fontId="0" fillId="0" borderId="5" xfId="0" applyBorder="1"/>
    <xf numFmtId="0" fontId="0" fillId="6" borderId="11" xfId="0" applyFont="1" applyFill="1" applyBorder="1" applyAlignment="1">
      <alignment horizontal="center"/>
    </xf>
    <xf numFmtId="0" fontId="0" fillId="7" borderId="0" xfId="0" applyFont="1" applyFill="1" applyAlignment="1">
      <alignment horizontal="center"/>
    </xf>
    <xf numFmtId="0" fontId="0" fillId="7" borderId="0" xfId="0" applyFont="1" applyFill="1" applyBorder="1" applyAlignment="1">
      <alignment horizontal="center"/>
    </xf>
    <xf numFmtId="0" fontId="0" fillId="6" borderId="0" xfId="0" applyFont="1" applyFill="1" applyAlignment="1">
      <alignment horizontal="center"/>
    </xf>
    <xf numFmtId="0" fontId="0" fillId="6" borderId="0" xfId="0" applyFont="1" applyFill="1" applyBorder="1" applyAlignment="1">
      <alignment horizontal="center"/>
    </xf>
    <xf numFmtId="0" fontId="0" fillId="7" borderId="8" xfId="0" applyFont="1" applyFill="1" applyBorder="1" applyAlignment="1">
      <alignment horizontal="center"/>
    </xf>
    <xf numFmtId="0" fontId="0" fillId="7" borderId="6" xfId="0" applyFont="1" applyFill="1" applyBorder="1" applyAlignment="1">
      <alignment horizontal="center"/>
    </xf>
    <xf numFmtId="0" fontId="0" fillId="0" borderId="0" xfId="0" applyFont="1"/>
    <xf numFmtId="0" fontId="0" fillId="0" borderId="10" xfId="0" applyFont="1" applyBorder="1"/>
    <xf numFmtId="0" fontId="0" fillId="6" borderId="12" xfId="0" applyFont="1" applyFill="1" applyBorder="1" applyAlignment="1">
      <alignment horizontal="center"/>
    </xf>
    <xf numFmtId="0" fontId="0" fillId="7" borderId="10" xfId="0" applyFont="1" applyFill="1" applyBorder="1" applyAlignment="1">
      <alignment horizontal="center"/>
    </xf>
    <xf numFmtId="0" fontId="0" fillId="6" borderId="10" xfId="0" applyFont="1" applyFill="1" applyBorder="1" applyAlignment="1">
      <alignment horizontal="center"/>
    </xf>
    <xf numFmtId="0" fontId="0" fillId="7" borderId="9" xfId="0" applyFont="1" applyFill="1" applyBorder="1" applyAlignment="1">
      <alignment horizontal="center"/>
    </xf>
    <xf numFmtId="2" fontId="0" fillId="7" borderId="8" xfId="0" applyNumberFormat="1" applyFill="1" applyBorder="1" applyAlignment="1">
      <alignment horizontal="center"/>
    </xf>
    <xf numFmtId="0" fontId="2" fillId="5" borderId="11" xfId="0" applyFont="1" applyFill="1" applyBorder="1"/>
    <xf numFmtId="0" fontId="3" fillId="4" borderId="10" xfId="0" applyFont="1" applyFill="1" applyBorder="1"/>
    <xf numFmtId="0" fontId="2" fillId="4" borderId="1" xfId="0" applyFont="1" applyFill="1" applyBorder="1" applyAlignment="1">
      <alignment horizontal="center"/>
    </xf>
    <xf numFmtId="0" fontId="2" fillId="4" borderId="7" xfId="0" applyFont="1" applyFill="1" applyBorder="1"/>
    <xf numFmtId="1" fontId="2" fillId="4" borderId="7" xfId="0" applyNumberFormat="1" applyFont="1" applyFill="1" applyBorder="1"/>
    <xf numFmtId="0" fontId="5" fillId="8" borderId="14" xfId="0" applyFont="1" applyFill="1" applyBorder="1" applyAlignment="1" applyProtection="1">
      <alignment horizontal="center"/>
      <protection hidden="1"/>
    </xf>
    <xf numFmtId="0" fontId="0" fillId="0" borderId="0" xfId="0" applyFont="1" applyBorder="1"/>
    <xf numFmtId="0" fontId="0" fillId="5" borderId="8" xfId="0" applyFont="1" applyFill="1" applyBorder="1" applyAlignment="1">
      <alignment horizontal="center"/>
    </xf>
    <xf numFmtId="0" fontId="0" fillId="2" borderId="10" xfId="0" applyFill="1" applyBorder="1" applyAlignment="1">
      <alignment horizontal="center"/>
    </xf>
    <xf numFmtId="0" fontId="0" fillId="4" borderId="10" xfId="0" applyFont="1" applyFill="1" applyBorder="1" applyAlignment="1">
      <alignment horizontal="center"/>
    </xf>
    <xf numFmtId="0" fontId="0" fillId="3" borderId="10" xfId="0" applyFill="1" applyBorder="1" applyAlignment="1">
      <alignment horizontal="center"/>
    </xf>
    <xf numFmtId="0" fontId="0" fillId="4" borderId="9" xfId="0" applyFont="1" applyFill="1" applyBorder="1" applyAlignment="1">
      <alignment horizontal="center"/>
    </xf>
    <xf numFmtId="0" fontId="0" fillId="21" borderId="15" xfId="0" applyFill="1" applyBorder="1" applyAlignment="1">
      <alignment horizontal="center"/>
    </xf>
    <xf numFmtId="0" fontId="0" fillId="19" borderId="9" xfId="0" applyFill="1" applyBorder="1" applyAlignment="1">
      <alignment horizontal="center"/>
    </xf>
    <xf numFmtId="0" fontId="5" fillId="13" borderId="2" xfId="0" applyFont="1" applyFill="1" applyBorder="1" applyAlignment="1">
      <alignment horizontal="center" vertical="center"/>
    </xf>
    <xf numFmtId="0" fontId="5" fillId="13" borderId="1" xfId="0" applyFont="1" applyFill="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5" fillId="13" borderId="2"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2" fillId="7" borderId="1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0" fillId="0" borderId="5" xfId="0" applyBorder="1" applyAlignment="1">
      <alignment horizontal="center"/>
    </xf>
    <xf numFmtId="0" fontId="0" fillId="0" borderId="0" xfId="0" applyAlignment="1">
      <alignment horizontal="center"/>
    </xf>
    <xf numFmtId="0" fontId="0" fillId="0" borderId="0" xfId="0" applyAlignment="1"/>
    <xf numFmtId="0" fontId="2" fillId="2" borderId="6" xfId="0" applyFont="1" applyFill="1" applyBorder="1" applyAlignment="1">
      <alignment horizontal="center"/>
    </xf>
    <xf numFmtId="0" fontId="2" fillId="2" borderId="8" xfId="0" applyFont="1" applyFill="1"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2" fillId="3" borderId="6" xfId="0" applyFont="1" applyFill="1" applyBorder="1" applyAlignment="1">
      <alignment horizontal="center"/>
    </xf>
    <xf numFmtId="0" fontId="2" fillId="3" borderId="8" xfId="0" applyFont="1" applyFill="1" applyBorder="1" applyAlignment="1">
      <alignment horizontal="center"/>
    </xf>
    <xf numFmtId="0" fontId="0" fillId="0" borderId="8" xfId="0" applyBorder="1" applyAlignment="1">
      <alignment horizontal="center"/>
    </xf>
    <xf numFmtId="164" fontId="2" fillId="2" borderId="6" xfId="0" applyNumberFormat="1" applyFont="1" applyFill="1" applyBorder="1" applyAlignment="1">
      <alignment horizontal="center"/>
    </xf>
    <xf numFmtId="164" fontId="2" fillId="2" borderId="8" xfId="0" applyNumberFormat="1" applyFont="1" applyFill="1" applyBorder="1" applyAlignment="1">
      <alignment horizontal="center"/>
    </xf>
    <xf numFmtId="0" fontId="2" fillId="3" borderId="5" xfId="0" applyFont="1" applyFill="1" applyBorder="1" applyAlignment="1">
      <alignment horizontal="center"/>
    </xf>
    <xf numFmtId="0" fontId="2" fillId="3" borderId="0" xfId="0" applyFont="1" applyFill="1" applyBorder="1" applyAlignment="1">
      <alignment horizontal="center"/>
    </xf>
    <xf numFmtId="0" fontId="0" fillId="0" borderId="10" xfId="0" applyBorder="1" applyAlignment="1">
      <alignment horizontal="center"/>
    </xf>
    <xf numFmtId="0" fontId="0" fillId="0" borderId="0" xfId="0"/>
    <xf numFmtId="0" fontId="0" fillId="2" borderId="5" xfId="0" applyFill="1" applyBorder="1" applyAlignment="1">
      <alignment horizontal="center"/>
    </xf>
    <xf numFmtId="0" fontId="0" fillId="2" borderId="0" xfId="0" applyFill="1" applyBorder="1" applyAlignment="1">
      <alignment horizontal="center"/>
    </xf>
    <xf numFmtId="0" fontId="0" fillId="3" borderId="0" xfId="0" applyFill="1" applyAlignment="1">
      <alignment horizontal="center"/>
    </xf>
    <xf numFmtId="0" fontId="0" fillId="13" borderId="13" xfId="0" applyFill="1" applyBorder="1" applyAlignment="1">
      <alignment horizontal="center"/>
    </xf>
    <xf numFmtId="0" fontId="0" fillId="0" borderId="13" xfId="0" applyBorder="1" applyAlignment="1"/>
  </cellXfs>
  <cellStyles count="2">
    <cellStyle name="Normal" xfId="0" builtinId="0"/>
    <cellStyle name="Percent" xfId="1" builtinId="5"/>
  </cellStyles>
  <dxfs count="3">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Data'!$F$7</c:f>
              <c:strCache>
                <c:ptCount val="1"/>
                <c:pt idx="0">
                  <c:v>May</c:v>
                </c:pt>
              </c:strCache>
            </c:strRef>
          </c:tx>
          <c:spPr>
            <a:solidFill>
              <a:schemeClr val="accent1"/>
            </a:solidFill>
            <a:ln>
              <a:noFill/>
            </a:ln>
            <a:effectLst/>
          </c:spPr>
          <c:invertIfNegative val="0"/>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Data'!$G$7:$O$7</c:f>
              <c:numCache>
                <c:formatCode>General</c:formatCode>
                <c:ptCount val="9"/>
                <c:pt idx="0">
                  <c:v>0.34</c:v>
                </c:pt>
                <c:pt idx="1">
                  <c:v>7.1400000000000005E-2</c:v>
                </c:pt>
                <c:pt idx="2">
                  <c:v>0.33100000000000002</c:v>
                </c:pt>
                <c:pt idx="3">
                  <c:v>0.16800000000000001</c:v>
                </c:pt>
                <c:pt idx="4">
                  <c:v>0.23</c:v>
                </c:pt>
                <c:pt idx="5">
                  <c:v>0</c:v>
                </c:pt>
                <c:pt idx="6">
                  <c:v>0</c:v>
                </c:pt>
                <c:pt idx="7">
                  <c:v>3.0800000000000001E-2</c:v>
                </c:pt>
                <c:pt idx="8">
                  <c:v>7.1599999999999997E-2</c:v>
                </c:pt>
              </c:numCache>
            </c:numRef>
          </c:val>
          <c:extLst>
            <c:ext xmlns:c16="http://schemas.microsoft.com/office/drawing/2014/chart" uri="{C3380CC4-5D6E-409C-BE32-E72D297353CC}">
              <c16:uniqueId val="{00000000-B02D-4626-B94F-23CA856F7AFC}"/>
            </c:ext>
          </c:extLst>
        </c:ser>
        <c:ser>
          <c:idx val="1"/>
          <c:order val="1"/>
          <c:tx>
            <c:strRef>
              <c:f>'Water Quality Data'!$F$8</c:f>
              <c:strCache>
                <c:ptCount val="1"/>
                <c:pt idx="0">
                  <c:v>June</c:v>
                </c:pt>
              </c:strCache>
            </c:strRef>
          </c:tx>
          <c:spPr>
            <a:solidFill>
              <a:schemeClr val="accent2"/>
            </a:solidFill>
            <a:ln>
              <a:noFill/>
            </a:ln>
            <a:effectLst/>
          </c:spPr>
          <c:invertIfNegative val="0"/>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Data'!$G$8:$O$8</c:f>
              <c:numCache>
                <c:formatCode>General</c:formatCode>
                <c:ptCount val="9"/>
                <c:pt idx="0">
                  <c:v>0.26800000000000002</c:v>
                </c:pt>
                <c:pt idx="1">
                  <c:v>0.34200000000000003</c:v>
                </c:pt>
                <c:pt idx="2">
                  <c:v>1.67</c:v>
                </c:pt>
                <c:pt idx="3">
                  <c:v>0.24399999999999999</c:v>
                </c:pt>
                <c:pt idx="4">
                  <c:v>0.26200000000000001</c:v>
                </c:pt>
                <c:pt idx="5">
                  <c:v>0</c:v>
                </c:pt>
                <c:pt idx="6">
                  <c:v>0.51400000000000001</c:v>
                </c:pt>
                <c:pt idx="7">
                  <c:v>0.184</c:v>
                </c:pt>
                <c:pt idx="8">
                  <c:v>0.10299999999999999</c:v>
                </c:pt>
              </c:numCache>
            </c:numRef>
          </c:val>
          <c:extLst>
            <c:ext xmlns:c16="http://schemas.microsoft.com/office/drawing/2014/chart" uri="{C3380CC4-5D6E-409C-BE32-E72D297353CC}">
              <c16:uniqueId val="{00000001-B02D-4626-B94F-23CA856F7AFC}"/>
            </c:ext>
          </c:extLst>
        </c:ser>
        <c:ser>
          <c:idx val="2"/>
          <c:order val="2"/>
          <c:tx>
            <c:strRef>
              <c:f>'Water Quality Data'!$F$9</c:f>
              <c:strCache>
                <c:ptCount val="1"/>
                <c:pt idx="0">
                  <c:v>July</c:v>
                </c:pt>
              </c:strCache>
            </c:strRef>
          </c:tx>
          <c:spPr>
            <a:solidFill>
              <a:schemeClr val="accent3"/>
            </a:solidFill>
            <a:ln>
              <a:noFill/>
            </a:ln>
            <a:effectLst/>
          </c:spPr>
          <c:invertIfNegative val="0"/>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Data'!$G$9:$O$9</c:f>
              <c:numCache>
                <c:formatCode>General</c:formatCode>
                <c:ptCount val="9"/>
                <c:pt idx="0">
                  <c:v>0.35399999999999998</c:v>
                </c:pt>
                <c:pt idx="1">
                  <c:v>0.40699999999999997</c:v>
                </c:pt>
                <c:pt idx="2">
                  <c:v>0.34499999999999997</c:v>
                </c:pt>
                <c:pt idx="3">
                  <c:v>0.31900000000000001</c:v>
                </c:pt>
                <c:pt idx="4">
                  <c:v>0.26700000000000002</c:v>
                </c:pt>
                <c:pt idx="5">
                  <c:v>0</c:v>
                </c:pt>
                <c:pt idx="6">
                  <c:v>0.17599999999999999</c:v>
                </c:pt>
                <c:pt idx="7">
                  <c:v>0.376</c:v>
                </c:pt>
                <c:pt idx="8">
                  <c:v>0.46200000000000002</c:v>
                </c:pt>
              </c:numCache>
            </c:numRef>
          </c:val>
          <c:extLst>
            <c:ext xmlns:c16="http://schemas.microsoft.com/office/drawing/2014/chart" uri="{C3380CC4-5D6E-409C-BE32-E72D297353CC}">
              <c16:uniqueId val="{00000002-B02D-4626-B94F-23CA856F7AFC}"/>
            </c:ext>
          </c:extLst>
        </c:ser>
        <c:ser>
          <c:idx val="3"/>
          <c:order val="3"/>
          <c:tx>
            <c:strRef>
              <c:f>'Water Quality Data'!$F$10</c:f>
              <c:strCache>
                <c:ptCount val="1"/>
                <c:pt idx="0">
                  <c:v>August</c:v>
                </c:pt>
              </c:strCache>
            </c:strRef>
          </c:tx>
          <c:spPr>
            <a:solidFill>
              <a:schemeClr val="accent4"/>
            </a:solidFill>
            <a:ln>
              <a:noFill/>
            </a:ln>
            <a:effectLst/>
          </c:spPr>
          <c:invertIfNegative val="0"/>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Data'!$G$10:$O$10</c:f>
              <c:numCache>
                <c:formatCode>General</c:formatCode>
                <c:ptCount val="9"/>
                <c:pt idx="0">
                  <c:v>0.27800000000000002</c:v>
                </c:pt>
                <c:pt idx="1">
                  <c:v>0.251</c:v>
                </c:pt>
                <c:pt idx="2">
                  <c:v>0.20699999999999999</c:v>
                </c:pt>
                <c:pt idx="3">
                  <c:v>0</c:v>
                </c:pt>
                <c:pt idx="4">
                  <c:v>0.28799999999999998</c:v>
                </c:pt>
                <c:pt idx="5">
                  <c:v>0.26700000000000002</c:v>
                </c:pt>
                <c:pt idx="6">
                  <c:v>0.186</c:v>
                </c:pt>
                <c:pt idx="7">
                  <c:v>0.88800000000000001</c:v>
                </c:pt>
                <c:pt idx="8">
                  <c:v>0.27700000000000002</c:v>
                </c:pt>
              </c:numCache>
            </c:numRef>
          </c:val>
          <c:extLst>
            <c:ext xmlns:c16="http://schemas.microsoft.com/office/drawing/2014/chart" uri="{C3380CC4-5D6E-409C-BE32-E72D297353CC}">
              <c16:uniqueId val="{00000003-B02D-4626-B94F-23CA856F7AFC}"/>
            </c:ext>
          </c:extLst>
        </c:ser>
        <c:ser>
          <c:idx val="4"/>
          <c:order val="4"/>
          <c:tx>
            <c:strRef>
              <c:f>'Water Quality Data'!$F$11</c:f>
              <c:strCache>
                <c:ptCount val="1"/>
                <c:pt idx="0">
                  <c:v>September</c:v>
                </c:pt>
              </c:strCache>
            </c:strRef>
          </c:tx>
          <c:spPr>
            <a:solidFill>
              <a:schemeClr val="accent5"/>
            </a:solidFill>
            <a:ln>
              <a:noFill/>
            </a:ln>
            <a:effectLst/>
          </c:spPr>
          <c:invertIfNegative val="0"/>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Data'!$G$11:$O$11</c:f>
              <c:numCache>
                <c:formatCode>General</c:formatCode>
                <c:ptCount val="9"/>
                <c:pt idx="0">
                  <c:v>0.19900000000000001</c:v>
                </c:pt>
                <c:pt idx="1">
                  <c:v>0.95399999999999996</c:v>
                </c:pt>
                <c:pt idx="2">
                  <c:v>0.30499999999999999</c:v>
                </c:pt>
                <c:pt idx="3">
                  <c:v>0.14699999999999999</c:v>
                </c:pt>
                <c:pt idx="4">
                  <c:v>0.27300000000000002</c:v>
                </c:pt>
                <c:pt idx="5">
                  <c:v>0.126</c:v>
                </c:pt>
                <c:pt idx="6">
                  <c:v>9.4E-2</c:v>
                </c:pt>
                <c:pt idx="7">
                  <c:v>0.35499999999999998</c:v>
                </c:pt>
                <c:pt idx="8">
                  <c:v>0.185</c:v>
                </c:pt>
              </c:numCache>
            </c:numRef>
          </c:val>
          <c:extLst>
            <c:ext xmlns:c16="http://schemas.microsoft.com/office/drawing/2014/chart" uri="{C3380CC4-5D6E-409C-BE32-E72D297353CC}">
              <c16:uniqueId val="{00000004-B02D-4626-B94F-23CA856F7AFC}"/>
            </c:ext>
          </c:extLst>
        </c:ser>
        <c:ser>
          <c:idx val="5"/>
          <c:order val="5"/>
          <c:tx>
            <c:strRef>
              <c:f>'Water Quality Data'!$F$12</c:f>
              <c:strCache>
                <c:ptCount val="1"/>
                <c:pt idx="0">
                  <c:v>October</c:v>
                </c:pt>
              </c:strCache>
            </c:strRef>
          </c:tx>
          <c:spPr>
            <a:solidFill>
              <a:schemeClr val="accent6"/>
            </a:solidFill>
            <a:ln>
              <a:noFill/>
            </a:ln>
            <a:effectLst/>
          </c:spPr>
          <c:invertIfNegative val="0"/>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Data'!$G$12:$O$12</c:f>
              <c:numCache>
                <c:formatCode>General</c:formatCode>
                <c:ptCount val="9"/>
                <c:pt idx="0">
                  <c:v>0.224</c:v>
                </c:pt>
                <c:pt idx="1">
                  <c:v>0.14099999999999999</c:v>
                </c:pt>
                <c:pt idx="2">
                  <c:v>0.254</c:v>
                </c:pt>
                <c:pt idx="3">
                  <c:v>6.9099999999999995E-2</c:v>
                </c:pt>
                <c:pt idx="4">
                  <c:v>0.224</c:v>
                </c:pt>
                <c:pt idx="5">
                  <c:v>0.122</c:v>
                </c:pt>
                <c:pt idx="6">
                  <c:v>6.7299999999999999E-2</c:v>
                </c:pt>
                <c:pt idx="7">
                  <c:v>7.6200000000000004E-2</c:v>
                </c:pt>
                <c:pt idx="8">
                  <c:v>0.189</c:v>
                </c:pt>
              </c:numCache>
            </c:numRef>
          </c:val>
          <c:extLst>
            <c:ext xmlns:c16="http://schemas.microsoft.com/office/drawing/2014/chart" uri="{C3380CC4-5D6E-409C-BE32-E72D297353CC}">
              <c16:uniqueId val="{00000005-B02D-4626-B94F-23CA856F7AFC}"/>
            </c:ext>
          </c:extLst>
        </c:ser>
        <c:dLbls>
          <c:showLegendKey val="0"/>
          <c:showVal val="0"/>
          <c:showCatName val="0"/>
          <c:showSerName val="0"/>
          <c:showPercent val="0"/>
          <c:showBubbleSize val="0"/>
        </c:dLbls>
        <c:gapWidth val="219"/>
        <c:axId val="1389991304"/>
        <c:axId val="1389988024"/>
      </c:barChart>
      <c:lineChart>
        <c:grouping val="standard"/>
        <c:varyColors val="0"/>
        <c:ser>
          <c:idx val="7"/>
          <c:order val="6"/>
          <c:tx>
            <c:strRef>
              <c:f>TP_Standard!$B$2</c:f>
              <c:strCache>
                <c:ptCount val="1"/>
                <c:pt idx="0">
                  <c:v>TP WQ Standard</c:v>
                </c:pt>
              </c:strCache>
            </c:strRef>
          </c:tx>
          <c:spPr>
            <a:ln w="28575" cap="rnd">
              <a:solidFill>
                <a:srgbClr val="FF0000"/>
              </a:solidFill>
              <a:round/>
            </a:ln>
            <a:effectLst/>
          </c:spPr>
          <c:marker>
            <c:symbol val="none"/>
          </c:marker>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TP_Standard!$B$3:$B$11</c:f>
              <c:numCache>
                <c:formatCode>General</c:formatCode>
                <c:ptCount val="9"/>
                <c:pt idx="0">
                  <c:v>7.4999999999999997E-2</c:v>
                </c:pt>
                <c:pt idx="1">
                  <c:v>7.4999999999999997E-2</c:v>
                </c:pt>
                <c:pt idx="2">
                  <c:v>7.4999999999999997E-2</c:v>
                </c:pt>
                <c:pt idx="3">
                  <c:v>7.4999999999999997E-2</c:v>
                </c:pt>
                <c:pt idx="4">
                  <c:v>7.4999999999999997E-2</c:v>
                </c:pt>
                <c:pt idx="5">
                  <c:v>7.4999999999999997E-2</c:v>
                </c:pt>
                <c:pt idx="6">
                  <c:v>7.4999999999999997E-2</c:v>
                </c:pt>
                <c:pt idx="7">
                  <c:v>7.4999999999999997E-2</c:v>
                </c:pt>
                <c:pt idx="8">
                  <c:v>7.4999999999999997E-2</c:v>
                </c:pt>
              </c:numCache>
            </c:numRef>
          </c:val>
          <c:smooth val="0"/>
          <c:extLst>
            <c:ext xmlns:c16="http://schemas.microsoft.com/office/drawing/2014/chart" uri="{C3380CC4-5D6E-409C-BE32-E72D297353CC}">
              <c16:uniqueId val="{00000008-B02D-4626-B94F-23CA856F7AFC}"/>
            </c:ext>
          </c:extLst>
        </c:ser>
        <c:ser>
          <c:idx val="6"/>
          <c:order val="7"/>
          <c:tx>
            <c:strRef>
              <c:f>'Water Quality Data'!$F$14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Data'!$G$14:$O$14</c:f>
              <c:numCache>
                <c:formatCode>0.000</c:formatCode>
                <c:ptCount val="9"/>
                <c:pt idx="0">
                  <c:v>0.27300000000000002</c:v>
                </c:pt>
                <c:pt idx="1">
                  <c:v>0.29649999999999999</c:v>
                </c:pt>
                <c:pt idx="2">
                  <c:v>0.318</c:v>
                </c:pt>
                <c:pt idx="3">
                  <c:v>0.16800000000000001</c:v>
                </c:pt>
                <c:pt idx="4">
                  <c:v>0.26450000000000001</c:v>
                </c:pt>
                <c:pt idx="5">
                  <c:v>0.126</c:v>
                </c:pt>
                <c:pt idx="6">
                  <c:v>0.17599999999999999</c:v>
                </c:pt>
                <c:pt idx="7">
                  <c:v>0.26949999999999996</c:v>
                </c:pt>
                <c:pt idx="8">
                  <c:v>0.187</c:v>
                </c:pt>
              </c:numCache>
            </c:numRef>
          </c:val>
          <c:smooth val="0"/>
          <c:extLst>
            <c:ext xmlns:c16="http://schemas.microsoft.com/office/drawing/2014/chart" uri="{C3380CC4-5D6E-409C-BE32-E72D297353CC}">
              <c16:uniqueId val="{00000007-B02D-4626-B94F-23CA856F7AFC}"/>
            </c:ext>
          </c:extLst>
        </c:ser>
        <c:dLbls>
          <c:showLegendKey val="0"/>
          <c:showVal val="0"/>
          <c:showCatName val="0"/>
          <c:showSerName val="0"/>
          <c:showPercent val="0"/>
          <c:showBubbleSize val="0"/>
        </c:dLbls>
        <c:marker val="1"/>
        <c:smooth val="0"/>
        <c:axId val="1389991304"/>
        <c:axId val="1389988024"/>
      </c:lineChart>
      <c:catAx>
        <c:axId val="13899913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9988024"/>
        <c:crosses val="autoZero"/>
        <c:auto val="1"/>
        <c:lblAlgn val="ctr"/>
        <c:lblOffset val="100"/>
        <c:noMultiLvlLbl val="0"/>
      </c:catAx>
      <c:valAx>
        <c:axId val="1389988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9991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Dissolved Reactive</a:t>
            </a:r>
            <a:r>
              <a:rPr lang="en-US" baseline="0"/>
              <a:t> Phosphorus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Data'!$F$7</c:f>
              <c:strCache>
                <c:ptCount val="1"/>
                <c:pt idx="0">
                  <c:v>May</c:v>
                </c:pt>
              </c:strCache>
            </c:strRef>
          </c:tx>
          <c:spPr>
            <a:solidFill>
              <a:schemeClr val="accent1"/>
            </a:solidFill>
            <a:ln>
              <a:noFill/>
            </a:ln>
            <a:effectLst/>
          </c:spPr>
          <c:invertIfNegative val="0"/>
          <c:cat>
            <c:numRef>
              <c:f>'Water Quality Data'!$P$6:$X$6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Data'!$P$7:$X$7</c:f>
              <c:numCache>
                <c:formatCode>General</c:formatCode>
                <c:ptCount val="9"/>
                <c:pt idx="0">
                  <c:v>0.16</c:v>
                </c:pt>
                <c:pt idx="1">
                  <c:v>2.6599999999999999E-2</c:v>
                </c:pt>
                <c:pt idx="2">
                  <c:v>0.14099999999999999</c:v>
                </c:pt>
                <c:pt idx="3">
                  <c:v>8.6099999999999996E-2</c:v>
                </c:pt>
                <c:pt idx="4">
                  <c:v>0.109</c:v>
                </c:pt>
                <c:pt idx="5">
                  <c:v>0</c:v>
                </c:pt>
                <c:pt idx="6">
                  <c:v>0</c:v>
                </c:pt>
                <c:pt idx="7">
                  <c:v>0</c:v>
                </c:pt>
                <c:pt idx="8">
                  <c:v>2.93E-2</c:v>
                </c:pt>
              </c:numCache>
            </c:numRef>
          </c:val>
          <c:extLst>
            <c:ext xmlns:c16="http://schemas.microsoft.com/office/drawing/2014/chart" uri="{C3380CC4-5D6E-409C-BE32-E72D297353CC}">
              <c16:uniqueId val="{00000000-3118-4068-9958-3524D35E5139}"/>
            </c:ext>
          </c:extLst>
        </c:ser>
        <c:ser>
          <c:idx val="1"/>
          <c:order val="1"/>
          <c:tx>
            <c:strRef>
              <c:f>'Water Quality Data'!$F$8</c:f>
              <c:strCache>
                <c:ptCount val="1"/>
                <c:pt idx="0">
                  <c:v>June</c:v>
                </c:pt>
              </c:strCache>
            </c:strRef>
          </c:tx>
          <c:spPr>
            <a:solidFill>
              <a:schemeClr val="accent2"/>
            </a:solidFill>
            <a:ln>
              <a:noFill/>
            </a:ln>
            <a:effectLst/>
          </c:spPr>
          <c:invertIfNegative val="0"/>
          <c:cat>
            <c:numRef>
              <c:f>'Water Quality Data'!$P$6:$X$6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Data'!$P$8:$X$8</c:f>
              <c:numCache>
                <c:formatCode>General</c:formatCode>
                <c:ptCount val="9"/>
                <c:pt idx="0">
                  <c:v>0.18</c:v>
                </c:pt>
                <c:pt idx="1">
                  <c:v>0.187</c:v>
                </c:pt>
                <c:pt idx="2">
                  <c:v>0.32300000000000001</c:v>
                </c:pt>
                <c:pt idx="3">
                  <c:v>0.16700000000000001</c:v>
                </c:pt>
                <c:pt idx="4">
                  <c:v>0.123</c:v>
                </c:pt>
                <c:pt idx="5">
                  <c:v>0</c:v>
                </c:pt>
                <c:pt idx="6">
                  <c:v>0.26</c:v>
                </c:pt>
                <c:pt idx="7">
                  <c:v>0.13200000000000001</c:v>
                </c:pt>
                <c:pt idx="8">
                  <c:v>7.6700000000000004E-2</c:v>
                </c:pt>
              </c:numCache>
            </c:numRef>
          </c:val>
          <c:extLst>
            <c:ext xmlns:c16="http://schemas.microsoft.com/office/drawing/2014/chart" uri="{C3380CC4-5D6E-409C-BE32-E72D297353CC}">
              <c16:uniqueId val="{00000001-3118-4068-9958-3524D35E5139}"/>
            </c:ext>
          </c:extLst>
        </c:ser>
        <c:ser>
          <c:idx val="2"/>
          <c:order val="2"/>
          <c:tx>
            <c:strRef>
              <c:f>'Water Quality Data'!$F$9</c:f>
              <c:strCache>
                <c:ptCount val="1"/>
                <c:pt idx="0">
                  <c:v>July</c:v>
                </c:pt>
              </c:strCache>
            </c:strRef>
          </c:tx>
          <c:spPr>
            <a:solidFill>
              <a:schemeClr val="accent3"/>
            </a:solidFill>
            <a:ln>
              <a:noFill/>
            </a:ln>
            <a:effectLst/>
          </c:spPr>
          <c:invertIfNegative val="0"/>
          <c:cat>
            <c:numRef>
              <c:f>'Water Quality Data'!$P$6:$X$6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Data'!$P$9:$X$9</c:f>
              <c:numCache>
                <c:formatCode>General</c:formatCode>
                <c:ptCount val="9"/>
                <c:pt idx="0">
                  <c:v>0.27</c:v>
                </c:pt>
                <c:pt idx="1">
                  <c:v>0.25900000000000001</c:v>
                </c:pt>
                <c:pt idx="2">
                  <c:v>0.251</c:v>
                </c:pt>
                <c:pt idx="3">
                  <c:v>0.26400000000000001</c:v>
                </c:pt>
                <c:pt idx="4">
                  <c:v>0.219</c:v>
                </c:pt>
                <c:pt idx="5">
                  <c:v>0</c:v>
                </c:pt>
                <c:pt idx="6">
                  <c:v>8.2000000000000003E-2</c:v>
                </c:pt>
                <c:pt idx="7">
                  <c:v>0.30599999999999999</c:v>
                </c:pt>
                <c:pt idx="8">
                  <c:v>0.38600000000000001</c:v>
                </c:pt>
              </c:numCache>
            </c:numRef>
          </c:val>
          <c:extLst>
            <c:ext xmlns:c16="http://schemas.microsoft.com/office/drawing/2014/chart" uri="{C3380CC4-5D6E-409C-BE32-E72D297353CC}">
              <c16:uniqueId val="{00000002-3118-4068-9958-3524D35E5139}"/>
            </c:ext>
          </c:extLst>
        </c:ser>
        <c:ser>
          <c:idx val="3"/>
          <c:order val="3"/>
          <c:tx>
            <c:strRef>
              <c:f>'Water Quality Data'!$F$10</c:f>
              <c:strCache>
                <c:ptCount val="1"/>
                <c:pt idx="0">
                  <c:v>August</c:v>
                </c:pt>
              </c:strCache>
            </c:strRef>
          </c:tx>
          <c:spPr>
            <a:solidFill>
              <a:schemeClr val="accent4"/>
            </a:solidFill>
            <a:ln>
              <a:noFill/>
            </a:ln>
            <a:effectLst/>
          </c:spPr>
          <c:invertIfNegative val="0"/>
          <c:cat>
            <c:numRef>
              <c:f>'Water Quality Data'!$P$6:$X$6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Data'!$P$10:$X$10</c:f>
              <c:numCache>
                <c:formatCode>General</c:formatCode>
                <c:ptCount val="9"/>
                <c:pt idx="0">
                  <c:v>0.20100000000000001</c:v>
                </c:pt>
                <c:pt idx="1">
                  <c:v>0.17299999999999999</c:v>
                </c:pt>
                <c:pt idx="2">
                  <c:v>0.126</c:v>
                </c:pt>
                <c:pt idx="3">
                  <c:v>0</c:v>
                </c:pt>
                <c:pt idx="4">
                  <c:v>0.13600000000000001</c:v>
                </c:pt>
                <c:pt idx="5">
                  <c:v>9.5000000000000001E-2</c:v>
                </c:pt>
                <c:pt idx="6">
                  <c:v>0.14299999999999999</c:v>
                </c:pt>
                <c:pt idx="7">
                  <c:v>0.34799999999999998</c:v>
                </c:pt>
                <c:pt idx="8">
                  <c:v>0.14599999999999999</c:v>
                </c:pt>
              </c:numCache>
            </c:numRef>
          </c:val>
          <c:extLst>
            <c:ext xmlns:c16="http://schemas.microsoft.com/office/drawing/2014/chart" uri="{C3380CC4-5D6E-409C-BE32-E72D297353CC}">
              <c16:uniqueId val="{00000003-3118-4068-9958-3524D35E5139}"/>
            </c:ext>
          </c:extLst>
        </c:ser>
        <c:ser>
          <c:idx val="4"/>
          <c:order val="4"/>
          <c:tx>
            <c:strRef>
              <c:f>'Water Quality Data'!$F$11</c:f>
              <c:strCache>
                <c:ptCount val="1"/>
                <c:pt idx="0">
                  <c:v>September</c:v>
                </c:pt>
              </c:strCache>
            </c:strRef>
          </c:tx>
          <c:spPr>
            <a:solidFill>
              <a:schemeClr val="accent5"/>
            </a:solidFill>
            <a:ln>
              <a:noFill/>
            </a:ln>
            <a:effectLst/>
          </c:spPr>
          <c:invertIfNegative val="0"/>
          <c:cat>
            <c:numRef>
              <c:f>'Water Quality Data'!$P$6:$X$6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Data'!$P$11:$X$11</c:f>
              <c:numCache>
                <c:formatCode>General</c:formatCode>
                <c:ptCount val="9"/>
                <c:pt idx="0">
                  <c:v>0.13900000000000001</c:v>
                </c:pt>
                <c:pt idx="1">
                  <c:v>0.34100000000000003</c:v>
                </c:pt>
                <c:pt idx="2">
                  <c:v>0.23799999999999999</c:v>
                </c:pt>
                <c:pt idx="3">
                  <c:v>7.2400000000000006E-2</c:v>
                </c:pt>
                <c:pt idx="4">
                  <c:v>0.188</c:v>
                </c:pt>
                <c:pt idx="5">
                  <c:v>6.2300000000000001E-2</c:v>
                </c:pt>
                <c:pt idx="6">
                  <c:v>6.0999999999999999E-2</c:v>
                </c:pt>
                <c:pt idx="7">
                  <c:v>0</c:v>
                </c:pt>
                <c:pt idx="8">
                  <c:v>0.10199999999999999</c:v>
                </c:pt>
              </c:numCache>
            </c:numRef>
          </c:val>
          <c:extLst>
            <c:ext xmlns:c16="http://schemas.microsoft.com/office/drawing/2014/chart" uri="{C3380CC4-5D6E-409C-BE32-E72D297353CC}">
              <c16:uniqueId val="{00000004-3118-4068-9958-3524D35E5139}"/>
            </c:ext>
          </c:extLst>
        </c:ser>
        <c:ser>
          <c:idx val="5"/>
          <c:order val="5"/>
          <c:tx>
            <c:strRef>
              <c:f>'Water Quality Data'!$F$12</c:f>
              <c:strCache>
                <c:ptCount val="1"/>
                <c:pt idx="0">
                  <c:v>October</c:v>
                </c:pt>
              </c:strCache>
            </c:strRef>
          </c:tx>
          <c:spPr>
            <a:solidFill>
              <a:schemeClr val="accent6"/>
            </a:solidFill>
            <a:ln>
              <a:noFill/>
            </a:ln>
            <a:effectLst/>
          </c:spPr>
          <c:invertIfNegative val="0"/>
          <c:cat>
            <c:numRef>
              <c:f>'Water Quality Data'!$P$6:$X$6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Data'!$P$12:$X$12</c:f>
              <c:numCache>
                <c:formatCode>General</c:formatCode>
                <c:ptCount val="9"/>
                <c:pt idx="0">
                  <c:v>0.182</c:v>
                </c:pt>
                <c:pt idx="1">
                  <c:v>0.106</c:v>
                </c:pt>
                <c:pt idx="2">
                  <c:v>0.15</c:v>
                </c:pt>
                <c:pt idx="3">
                  <c:v>3.4099999999999998E-2</c:v>
                </c:pt>
                <c:pt idx="4">
                  <c:v>0.16</c:v>
                </c:pt>
                <c:pt idx="5">
                  <c:v>8.6099999999999996E-2</c:v>
                </c:pt>
                <c:pt idx="6">
                  <c:v>4.5199999999999997E-2</c:v>
                </c:pt>
                <c:pt idx="7">
                  <c:v>4.6300000000000001E-2</c:v>
                </c:pt>
                <c:pt idx="8">
                  <c:v>0.125</c:v>
                </c:pt>
              </c:numCache>
            </c:numRef>
          </c:val>
          <c:extLst>
            <c:ext xmlns:c16="http://schemas.microsoft.com/office/drawing/2014/chart" uri="{C3380CC4-5D6E-409C-BE32-E72D297353CC}">
              <c16:uniqueId val="{00000005-3118-4068-9958-3524D35E5139}"/>
            </c:ext>
          </c:extLst>
        </c:ser>
        <c:dLbls>
          <c:showLegendKey val="0"/>
          <c:showVal val="0"/>
          <c:showCatName val="0"/>
          <c:showSerName val="0"/>
          <c:showPercent val="0"/>
          <c:showBubbleSize val="0"/>
        </c:dLbls>
        <c:gapWidth val="219"/>
        <c:axId val="541165384"/>
        <c:axId val="541165712"/>
      </c:barChart>
      <c:lineChart>
        <c:grouping val="standard"/>
        <c:varyColors val="0"/>
        <c:ser>
          <c:idx val="7"/>
          <c:order val="6"/>
          <c:tx>
            <c:strRef>
              <c:f>TP_Standard!$B$2</c:f>
              <c:strCache>
                <c:ptCount val="1"/>
                <c:pt idx="0">
                  <c:v>TP WQ Standard</c:v>
                </c:pt>
              </c:strCache>
            </c:strRef>
          </c:tx>
          <c:spPr>
            <a:ln w="28575" cap="rnd">
              <a:solidFill>
                <a:srgbClr val="FF0000"/>
              </a:solidFill>
              <a:round/>
            </a:ln>
            <a:effectLst/>
          </c:spPr>
          <c:marker>
            <c:symbol val="none"/>
          </c:marker>
          <c:cat>
            <c:numRef>
              <c:f>'Water Quality Data'!$P$6:$X$6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TP_Standard!$B$3:$B$11</c:f>
              <c:numCache>
                <c:formatCode>General</c:formatCode>
                <c:ptCount val="9"/>
                <c:pt idx="0">
                  <c:v>7.4999999999999997E-2</c:v>
                </c:pt>
                <c:pt idx="1">
                  <c:v>7.4999999999999997E-2</c:v>
                </c:pt>
                <c:pt idx="2">
                  <c:v>7.4999999999999997E-2</c:v>
                </c:pt>
                <c:pt idx="3">
                  <c:v>7.4999999999999997E-2</c:v>
                </c:pt>
                <c:pt idx="4">
                  <c:v>7.4999999999999997E-2</c:v>
                </c:pt>
                <c:pt idx="5">
                  <c:v>7.4999999999999997E-2</c:v>
                </c:pt>
                <c:pt idx="6">
                  <c:v>7.4999999999999997E-2</c:v>
                </c:pt>
                <c:pt idx="7">
                  <c:v>7.4999999999999997E-2</c:v>
                </c:pt>
                <c:pt idx="8">
                  <c:v>7.4999999999999997E-2</c:v>
                </c:pt>
              </c:numCache>
            </c:numRef>
          </c:val>
          <c:smooth val="0"/>
          <c:extLst>
            <c:ext xmlns:c16="http://schemas.microsoft.com/office/drawing/2014/chart" uri="{C3380CC4-5D6E-409C-BE32-E72D297353CC}">
              <c16:uniqueId val="{00000003-350E-4762-9FF4-B2132FDF9681}"/>
            </c:ext>
          </c:extLst>
        </c:ser>
        <c:ser>
          <c:idx val="6"/>
          <c:order val="7"/>
          <c:tx>
            <c:strRef>
              <c:f>'Water Quality Data'!$F$14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Pt>
            <c:idx val="5"/>
            <c:marker>
              <c:symbol val="circle"/>
              <c:size val="5"/>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1-63F4-4906-883E-F7C9E5796B50}"/>
              </c:ext>
            </c:extLst>
          </c:dPt>
          <c:dPt>
            <c:idx val="6"/>
            <c:marker>
              <c:symbol val="circle"/>
              <c:size val="5"/>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2-63F4-4906-883E-F7C9E5796B50}"/>
              </c:ext>
            </c:extLst>
          </c:dPt>
          <c:cat>
            <c:numRef>
              <c:f>'Water Quality Data'!$P$6:$X$6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Data'!$P$14:$X$14</c:f>
              <c:numCache>
                <c:formatCode>0.000</c:formatCode>
                <c:ptCount val="9"/>
                <c:pt idx="0">
                  <c:v>0.18099999999999999</c:v>
                </c:pt>
                <c:pt idx="1">
                  <c:v>0.18</c:v>
                </c:pt>
                <c:pt idx="2">
                  <c:v>0.19400000000000001</c:v>
                </c:pt>
                <c:pt idx="3">
                  <c:v>8.6099999999999996E-2</c:v>
                </c:pt>
                <c:pt idx="4">
                  <c:v>0.14800000000000002</c:v>
                </c:pt>
                <c:pt idx="5">
                  <c:v>8.6099999999999996E-2</c:v>
                </c:pt>
                <c:pt idx="6">
                  <c:v>8.2000000000000003E-2</c:v>
                </c:pt>
                <c:pt idx="7">
                  <c:v>0.219</c:v>
                </c:pt>
                <c:pt idx="8">
                  <c:v>0.11349999999999999</c:v>
                </c:pt>
              </c:numCache>
            </c:numRef>
          </c:val>
          <c:smooth val="0"/>
          <c:extLst>
            <c:ext xmlns:c16="http://schemas.microsoft.com/office/drawing/2014/chart" uri="{C3380CC4-5D6E-409C-BE32-E72D297353CC}">
              <c16:uniqueId val="{00000002-350E-4762-9FF4-B2132FDF9681}"/>
            </c:ext>
          </c:extLst>
        </c:ser>
        <c:dLbls>
          <c:showLegendKey val="0"/>
          <c:showVal val="0"/>
          <c:showCatName val="0"/>
          <c:showSerName val="0"/>
          <c:showPercent val="0"/>
          <c:showBubbleSize val="0"/>
        </c:dLbls>
        <c:marker val="1"/>
        <c:smooth val="0"/>
        <c:axId val="541165384"/>
        <c:axId val="541165712"/>
      </c:lineChart>
      <c:catAx>
        <c:axId val="5411653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65712"/>
        <c:crosses val="autoZero"/>
        <c:auto val="1"/>
        <c:lblAlgn val="ctr"/>
        <c:lblOffset val="100"/>
        <c:noMultiLvlLbl val="0"/>
      </c:catAx>
      <c:valAx>
        <c:axId val="541165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DRP</a:t>
                </a:r>
                <a:r>
                  <a:rPr lang="en-US" baseline="0"/>
                  <a:t> Concentration (mg/L)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65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Suspended Solids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Data'!$F$7</c:f>
              <c:strCache>
                <c:ptCount val="1"/>
                <c:pt idx="0">
                  <c:v>May</c:v>
                </c:pt>
              </c:strCache>
            </c:strRef>
          </c:tx>
          <c:spPr>
            <a:solidFill>
              <a:schemeClr val="accent1"/>
            </a:solidFill>
            <a:ln>
              <a:noFill/>
            </a:ln>
            <a:effectLst/>
          </c:spPr>
          <c:invertIfNegative val="0"/>
          <c:cat>
            <c:numRef>
              <c:f>'Water Quality Data'!$Y$6:$AF$6</c:f>
              <c:numCache>
                <c:formatCode>General</c:formatCode>
                <c:ptCount val="8"/>
                <c:pt idx="0">
                  <c:v>2015</c:v>
                </c:pt>
                <c:pt idx="1">
                  <c:v>2016</c:v>
                </c:pt>
                <c:pt idx="2">
                  <c:v>2017</c:v>
                </c:pt>
                <c:pt idx="3">
                  <c:v>2018</c:v>
                </c:pt>
                <c:pt idx="4">
                  <c:v>2019</c:v>
                </c:pt>
                <c:pt idx="5">
                  <c:v>2020</c:v>
                </c:pt>
                <c:pt idx="6">
                  <c:v>2021</c:v>
                </c:pt>
                <c:pt idx="7">
                  <c:v>2022</c:v>
                </c:pt>
              </c:numCache>
            </c:numRef>
          </c:cat>
          <c:val>
            <c:numRef>
              <c:f>'Water Quality Data'!$Y$7:$AG$7</c:f>
              <c:numCache>
                <c:formatCode>General</c:formatCode>
                <c:ptCount val="9"/>
                <c:pt idx="0">
                  <c:v>61</c:v>
                </c:pt>
                <c:pt idx="1">
                  <c:v>3.2</c:v>
                </c:pt>
                <c:pt idx="2">
                  <c:v>47.7</c:v>
                </c:pt>
                <c:pt idx="3">
                  <c:v>15</c:v>
                </c:pt>
                <c:pt idx="4">
                  <c:v>82</c:v>
                </c:pt>
                <c:pt idx="5">
                  <c:v>0</c:v>
                </c:pt>
                <c:pt idx="6">
                  <c:v>0</c:v>
                </c:pt>
                <c:pt idx="7">
                  <c:v>3</c:v>
                </c:pt>
                <c:pt idx="8">
                  <c:v>3</c:v>
                </c:pt>
              </c:numCache>
            </c:numRef>
          </c:val>
          <c:extLst>
            <c:ext xmlns:c16="http://schemas.microsoft.com/office/drawing/2014/chart" uri="{C3380CC4-5D6E-409C-BE32-E72D297353CC}">
              <c16:uniqueId val="{00000000-0283-4BEA-9F57-B4EABD0EF2BA}"/>
            </c:ext>
          </c:extLst>
        </c:ser>
        <c:ser>
          <c:idx val="1"/>
          <c:order val="1"/>
          <c:tx>
            <c:strRef>
              <c:f>'Water Quality Data'!$F$8</c:f>
              <c:strCache>
                <c:ptCount val="1"/>
                <c:pt idx="0">
                  <c:v>June</c:v>
                </c:pt>
              </c:strCache>
            </c:strRef>
          </c:tx>
          <c:spPr>
            <a:solidFill>
              <a:schemeClr val="accent2"/>
            </a:solidFill>
            <a:ln>
              <a:noFill/>
            </a:ln>
            <a:effectLst/>
          </c:spPr>
          <c:invertIfNegative val="0"/>
          <c:cat>
            <c:numRef>
              <c:f>'Water Quality Data'!$Y$6:$AF$6</c:f>
              <c:numCache>
                <c:formatCode>General</c:formatCode>
                <c:ptCount val="8"/>
                <c:pt idx="0">
                  <c:v>2015</c:v>
                </c:pt>
                <c:pt idx="1">
                  <c:v>2016</c:v>
                </c:pt>
                <c:pt idx="2">
                  <c:v>2017</c:v>
                </c:pt>
                <c:pt idx="3">
                  <c:v>2018</c:v>
                </c:pt>
                <c:pt idx="4">
                  <c:v>2019</c:v>
                </c:pt>
                <c:pt idx="5">
                  <c:v>2020</c:v>
                </c:pt>
                <c:pt idx="6">
                  <c:v>2021</c:v>
                </c:pt>
                <c:pt idx="7">
                  <c:v>2022</c:v>
                </c:pt>
              </c:numCache>
            </c:numRef>
          </c:cat>
          <c:val>
            <c:numRef>
              <c:f>'Water Quality Data'!$Y$8:$AG$8</c:f>
              <c:numCache>
                <c:formatCode>General</c:formatCode>
                <c:ptCount val="9"/>
                <c:pt idx="0">
                  <c:v>4.4000000000000004</c:v>
                </c:pt>
                <c:pt idx="1">
                  <c:v>82.3</c:v>
                </c:pt>
                <c:pt idx="2">
                  <c:v>1010</c:v>
                </c:pt>
                <c:pt idx="3">
                  <c:v>13.3</c:v>
                </c:pt>
                <c:pt idx="4">
                  <c:v>82.3</c:v>
                </c:pt>
                <c:pt idx="5">
                  <c:v>0</c:v>
                </c:pt>
                <c:pt idx="6">
                  <c:v>141</c:v>
                </c:pt>
                <c:pt idx="7">
                  <c:v>698</c:v>
                </c:pt>
                <c:pt idx="8">
                  <c:v>0</c:v>
                </c:pt>
              </c:numCache>
            </c:numRef>
          </c:val>
          <c:extLst>
            <c:ext xmlns:c16="http://schemas.microsoft.com/office/drawing/2014/chart" uri="{C3380CC4-5D6E-409C-BE32-E72D297353CC}">
              <c16:uniqueId val="{00000001-0283-4BEA-9F57-B4EABD0EF2BA}"/>
            </c:ext>
          </c:extLst>
        </c:ser>
        <c:ser>
          <c:idx val="2"/>
          <c:order val="2"/>
          <c:tx>
            <c:strRef>
              <c:f>'Water Quality Data'!$F$9</c:f>
              <c:strCache>
                <c:ptCount val="1"/>
                <c:pt idx="0">
                  <c:v>July</c:v>
                </c:pt>
              </c:strCache>
            </c:strRef>
          </c:tx>
          <c:spPr>
            <a:solidFill>
              <a:schemeClr val="accent3"/>
            </a:solidFill>
            <a:ln>
              <a:noFill/>
            </a:ln>
            <a:effectLst/>
          </c:spPr>
          <c:invertIfNegative val="0"/>
          <c:cat>
            <c:numRef>
              <c:f>'Water Quality Data'!$Y$6:$AF$6</c:f>
              <c:numCache>
                <c:formatCode>General</c:formatCode>
                <c:ptCount val="8"/>
                <c:pt idx="0">
                  <c:v>2015</c:v>
                </c:pt>
                <c:pt idx="1">
                  <c:v>2016</c:v>
                </c:pt>
                <c:pt idx="2">
                  <c:v>2017</c:v>
                </c:pt>
                <c:pt idx="3">
                  <c:v>2018</c:v>
                </c:pt>
                <c:pt idx="4">
                  <c:v>2019</c:v>
                </c:pt>
                <c:pt idx="5">
                  <c:v>2020</c:v>
                </c:pt>
                <c:pt idx="6">
                  <c:v>2021</c:v>
                </c:pt>
                <c:pt idx="7">
                  <c:v>2022</c:v>
                </c:pt>
              </c:numCache>
            </c:numRef>
          </c:cat>
          <c:val>
            <c:numRef>
              <c:f>'Water Quality Data'!$Y$9:$AG$9</c:f>
              <c:numCache>
                <c:formatCode>General</c:formatCode>
                <c:ptCount val="9"/>
                <c:pt idx="0">
                  <c:v>11.4</c:v>
                </c:pt>
                <c:pt idx="1">
                  <c:v>61.4</c:v>
                </c:pt>
                <c:pt idx="2">
                  <c:v>39.299999999999997</c:v>
                </c:pt>
                <c:pt idx="3">
                  <c:v>7</c:v>
                </c:pt>
                <c:pt idx="4">
                  <c:v>13.6</c:v>
                </c:pt>
                <c:pt idx="5">
                  <c:v>0</c:v>
                </c:pt>
                <c:pt idx="6">
                  <c:v>20.6</c:v>
                </c:pt>
                <c:pt idx="7">
                  <c:v>16.899999999999999</c:v>
                </c:pt>
                <c:pt idx="8">
                  <c:v>2</c:v>
                </c:pt>
              </c:numCache>
            </c:numRef>
          </c:val>
          <c:extLst>
            <c:ext xmlns:c16="http://schemas.microsoft.com/office/drawing/2014/chart" uri="{C3380CC4-5D6E-409C-BE32-E72D297353CC}">
              <c16:uniqueId val="{00000002-0283-4BEA-9F57-B4EABD0EF2BA}"/>
            </c:ext>
          </c:extLst>
        </c:ser>
        <c:ser>
          <c:idx val="3"/>
          <c:order val="3"/>
          <c:tx>
            <c:strRef>
              <c:f>'Water Quality Data'!$F$10</c:f>
              <c:strCache>
                <c:ptCount val="1"/>
                <c:pt idx="0">
                  <c:v>August</c:v>
                </c:pt>
              </c:strCache>
            </c:strRef>
          </c:tx>
          <c:spPr>
            <a:solidFill>
              <a:schemeClr val="accent4"/>
            </a:solidFill>
            <a:ln>
              <a:noFill/>
            </a:ln>
            <a:effectLst/>
          </c:spPr>
          <c:invertIfNegative val="0"/>
          <c:cat>
            <c:numRef>
              <c:f>'Water Quality Data'!$Y$6:$AF$6</c:f>
              <c:numCache>
                <c:formatCode>General</c:formatCode>
                <c:ptCount val="8"/>
                <c:pt idx="0">
                  <c:v>2015</c:v>
                </c:pt>
                <c:pt idx="1">
                  <c:v>2016</c:v>
                </c:pt>
                <c:pt idx="2">
                  <c:v>2017</c:v>
                </c:pt>
                <c:pt idx="3">
                  <c:v>2018</c:v>
                </c:pt>
                <c:pt idx="4">
                  <c:v>2019</c:v>
                </c:pt>
                <c:pt idx="5">
                  <c:v>2020</c:v>
                </c:pt>
                <c:pt idx="6">
                  <c:v>2021</c:v>
                </c:pt>
                <c:pt idx="7">
                  <c:v>2022</c:v>
                </c:pt>
              </c:numCache>
            </c:numRef>
          </c:cat>
          <c:val>
            <c:numRef>
              <c:f>'Water Quality Data'!$Y$10:$AG$10</c:f>
              <c:numCache>
                <c:formatCode>General</c:formatCode>
                <c:ptCount val="9"/>
                <c:pt idx="0">
                  <c:v>17.399999999999999</c:v>
                </c:pt>
                <c:pt idx="1">
                  <c:v>13.2</c:v>
                </c:pt>
                <c:pt idx="2">
                  <c:v>14.7</c:v>
                </c:pt>
                <c:pt idx="3">
                  <c:v>0</c:v>
                </c:pt>
                <c:pt idx="4">
                  <c:v>11.5</c:v>
                </c:pt>
                <c:pt idx="5">
                  <c:v>59.2</c:v>
                </c:pt>
                <c:pt idx="6">
                  <c:v>4</c:v>
                </c:pt>
                <c:pt idx="7">
                  <c:v>378</c:v>
                </c:pt>
                <c:pt idx="8">
                  <c:v>18.399999999999999</c:v>
                </c:pt>
              </c:numCache>
            </c:numRef>
          </c:val>
          <c:extLst>
            <c:ext xmlns:c16="http://schemas.microsoft.com/office/drawing/2014/chart" uri="{C3380CC4-5D6E-409C-BE32-E72D297353CC}">
              <c16:uniqueId val="{00000003-0283-4BEA-9F57-B4EABD0EF2BA}"/>
            </c:ext>
          </c:extLst>
        </c:ser>
        <c:ser>
          <c:idx val="4"/>
          <c:order val="4"/>
          <c:tx>
            <c:strRef>
              <c:f>'Water Quality Data'!$F$11</c:f>
              <c:strCache>
                <c:ptCount val="1"/>
                <c:pt idx="0">
                  <c:v>September</c:v>
                </c:pt>
              </c:strCache>
            </c:strRef>
          </c:tx>
          <c:spPr>
            <a:solidFill>
              <a:schemeClr val="accent5"/>
            </a:solidFill>
            <a:ln>
              <a:noFill/>
            </a:ln>
            <a:effectLst/>
          </c:spPr>
          <c:invertIfNegative val="0"/>
          <c:cat>
            <c:numRef>
              <c:f>'Water Quality Data'!$Y$6:$AF$6</c:f>
              <c:numCache>
                <c:formatCode>General</c:formatCode>
                <c:ptCount val="8"/>
                <c:pt idx="0">
                  <c:v>2015</c:v>
                </c:pt>
                <c:pt idx="1">
                  <c:v>2016</c:v>
                </c:pt>
                <c:pt idx="2">
                  <c:v>2017</c:v>
                </c:pt>
                <c:pt idx="3">
                  <c:v>2018</c:v>
                </c:pt>
                <c:pt idx="4">
                  <c:v>2019</c:v>
                </c:pt>
                <c:pt idx="5">
                  <c:v>2020</c:v>
                </c:pt>
                <c:pt idx="6">
                  <c:v>2021</c:v>
                </c:pt>
                <c:pt idx="7">
                  <c:v>2022</c:v>
                </c:pt>
              </c:numCache>
            </c:numRef>
          </c:cat>
          <c:val>
            <c:numRef>
              <c:f>'Water Quality Data'!$Y$11:$AG$11</c:f>
              <c:numCache>
                <c:formatCode>General</c:formatCode>
                <c:ptCount val="9"/>
                <c:pt idx="0">
                  <c:v>8.75</c:v>
                </c:pt>
                <c:pt idx="1">
                  <c:v>420</c:v>
                </c:pt>
                <c:pt idx="2">
                  <c:v>11.6</c:v>
                </c:pt>
                <c:pt idx="3">
                  <c:v>2.6</c:v>
                </c:pt>
                <c:pt idx="4">
                  <c:v>19.8</c:v>
                </c:pt>
                <c:pt idx="5">
                  <c:v>0</c:v>
                </c:pt>
                <c:pt idx="6">
                  <c:v>19.8</c:v>
                </c:pt>
                <c:pt idx="7">
                  <c:v>54.5</c:v>
                </c:pt>
                <c:pt idx="8">
                  <c:v>13.2</c:v>
                </c:pt>
              </c:numCache>
            </c:numRef>
          </c:val>
          <c:extLst>
            <c:ext xmlns:c16="http://schemas.microsoft.com/office/drawing/2014/chart" uri="{C3380CC4-5D6E-409C-BE32-E72D297353CC}">
              <c16:uniqueId val="{00000004-0283-4BEA-9F57-B4EABD0EF2BA}"/>
            </c:ext>
          </c:extLst>
        </c:ser>
        <c:ser>
          <c:idx val="5"/>
          <c:order val="5"/>
          <c:tx>
            <c:strRef>
              <c:f>'Water Quality Data'!$F$12</c:f>
              <c:strCache>
                <c:ptCount val="1"/>
                <c:pt idx="0">
                  <c:v>October</c:v>
                </c:pt>
              </c:strCache>
            </c:strRef>
          </c:tx>
          <c:spPr>
            <a:solidFill>
              <a:schemeClr val="accent6"/>
            </a:solidFill>
            <a:ln>
              <a:noFill/>
            </a:ln>
            <a:effectLst/>
          </c:spPr>
          <c:invertIfNegative val="0"/>
          <c:cat>
            <c:numRef>
              <c:f>'Water Quality Data'!$Y$6:$AF$6</c:f>
              <c:numCache>
                <c:formatCode>General</c:formatCode>
                <c:ptCount val="8"/>
                <c:pt idx="0">
                  <c:v>2015</c:v>
                </c:pt>
                <c:pt idx="1">
                  <c:v>2016</c:v>
                </c:pt>
                <c:pt idx="2">
                  <c:v>2017</c:v>
                </c:pt>
                <c:pt idx="3">
                  <c:v>2018</c:v>
                </c:pt>
                <c:pt idx="4">
                  <c:v>2019</c:v>
                </c:pt>
                <c:pt idx="5">
                  <c:v>2020</c:v>
                </c:pt>
                <c:pt idx="6">
                  <c:v>2021</c:v>
                </c:pt>
                <c:pt idx="7">
                  <c:v>2022</c:v>
                </c:pt>
              </c:numCache>
            </c:numRef>
          </c:cat>
          <c:val>
            <c:numRef>
              <c:f>'Water Quality Data'!$Y$12:$AG$12</c:f>
              <c:numCache>
                <c:formatCode>General</c:formatCode>
                <c:ptCount val="9"/>
                <c:pt idx="0">
                  <c:v>7.8</c:v>
                </c:pt>
                <c:pt idx="1">
                  <c:v>3.2</c:v>
                </c:pt>
                <c:pt idx="2">
                  <c:v>7.8</c:v>
                </c:pt>
                <c:pt idx="3">
                  <c:v>0</c:v>
                </c:pt>
                <c:pt idx="4">
                  <c:v>39.5</c:v>
                </c:pt>
                <c:pt idx="5">
                  <c:v>0</c:v>
                </c:pt>
                <c:pt idx="6">
                  <c:v>0</c:v>
                </c:pt>
                <c:pt idx="7">
                  <c:v>2.2000000000000002</c:v>
                </c:pt>
                <c:pt idx="8">
                  <c:v>7</c:v>
                </c:pt>
              </c:numCache>
            </c:numRef>
          </c:val>
          <c:extLst>
            <c:ext xmlns:c16="http://schemas.microsoft.com/office/drawing/2014/chart" uri="{C3380CC4-5D6E-409C-BE32-E72D297353CC}">
              <c16:uniqueId val="{00000005-0283-4BEA-9F57-B4EABD0EF2BA}"/>
            </c:ext>
          </c:extLst>
        </c:ser>
        <c:dLbls>
          <c:showLegendKey val="0"/>
          <c:showVal val="0"/>
          <c:showCatName val="0"/>
          <c:showSerName val="0"/>
          <c:showPercent val="0"/>
          <c:showBubbleSize val="0"/>
        </c:dLbls>
        <c:gapWidth val="219"/>
        <c:axId val="563868440"/>
        <c:axId val="563870408"/>
      </c:barChart>
      <c:lineChart>
        <c:grouping val="standard"/>
        <c:varyColors val="0"/>
        <c:ser>
          <c:idx val="6"/>
          <c:order val="6"/>
          <c:tx>
            <c:strRef>
              <c:f>'Water Quality Data'!$F$14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Data'!$Y$6:$AG$6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Data'!$Y$14:$AG$14</c:f>
              <c:numCache>
                <c:formatCode>0.0</c:formatCode>
                <c:ptCount val="9"/>
                <c:pt idx="0">
                  <c:v>10.074999999999999</c:v>
                </c:pt>
                <c:pt idx="1">
                  <c:v>37.299999999999997</c:v>
                </c:pt>
                <c:pt idx="2">
                  <c:v>27</c:v>
                </c:pt>
                <c:pt idx="3">
                  <c:v>10.15</c:v>
                </c:pt>
                <c:pt idx="4">
                  <c:v>29.65</c:v>
                </c:pt>
                <c:pt idx="5">
                  <c:v>59.2</c:v>
                </c:pt>
                <c:pt idx="6">
                  <c:v>20.200000000000003</c:v>
                </c:pt>
                <c:pt idx="7">
                  <c:v>35.700000000000003</c:v>
                </c:pt>
                <c:pt idx="8">
                  <c:v>7</c:v>
                </c:pt>
              </c:numCache>
            </c:numRef>
          </c:val>
          <c:smooth val="0"/>
          <c:extLst>
            <c:ext xmlns:c16="http://schemas.microsoft.com/office/drawing/2014/chart" uri="{C3380CC4-5D6E-409C-BE32-E72D297353CC}">
              <c16:uniqueId val="{00000002-AC38-4742-A1A6-2E8880024797}"/>
            </c:ext>
          </c:extLst>
        </c:ser>
        <c:dLbls>
          <c:showLegendKey val="0"/>
          <c:showVal val="0"/>
          <c:showCatName val="0"/>
          <c:showSerName val="0"/>
          <c:showPercent val="0"/>
          <c:showBubbleSize val="0"/>
        </c:dLbls>
        <c:marker val="1"/>
        <c:smooth val="0"/>
        <c:axId val="563868440"/>
        <c:axId val="563870408"/>
      </c:lineChart>
      <c:catAx>
        <c:axId val="5638684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870408"/>
        <c:crosses val="autoZero"/>
        <c:auto val="1"/>
        <c:lblAlgn val="ctr"/>
        <c:lblOffset val="100"/>
        <c:noMultiLvlLbl val="0"/>
      </c:catAx>
      <c:valAx>
        <c:axId val="563870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TSS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868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Nitrogen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'Water Quality Data'!$F$7</c:f>
              <c:strCache>
                <c:ptCount val="1"/>
                <c:pt idx="0">
                  <c:v>May</c:v>
                </c:pt>
              </c:strCache>
            </c:strRef>
          </c:tx>
          <c:spPr>
            <a:solidFill>
              <a:schemeClr val="accent1"/>
            </a:solidFill>
            <a:ln>
              <a:noFill/>
            </a:ln>
            <a:effectLst/>
          </c:spPr>
          <c:invertIfNegative val="0"/>
          <c:cat>
            <c:numRef>
              <c:f>'Water Quality Data'!$AH$6:$AI$6</c:f>
              <c:numCache>
                <c:formatCode>General</c:formatCode>
                <c:ptCount val="2"/>
                <c:pt idx="0">
                  <c:v>2020</c:v>
                </c:pt>
                <c:pt idx="1">
                  <c:v>2021</c:v>
                </c:pt>
              </c:numCache>
            </c:numRef>
          </c:cat>
          <c:val>
            <c:numRef>
              <c:f>'Water Quality Data'!$AH$7:$AK$7</c:f>
              <c:numCache>
                <c:formatCode>General</c:formatCode>
                <c:ptCount val="4"/>
                <c:pt idx="0">
                  <c:v>0</c:v>
                </c:pt>
                <c:pt idx="1">
                  <c:v>0</c:v>
                </c:pt>
                <c:pt idx="2">
                  <c:v>1.1399999999999999</c:v>
                </c:pt>
                <c:pt idx="3">
                  <c:v>2.0099999999999998</c:v>
                </c:pt>
              </c:numCache>
            </c:numRef>
          </c:val>
          <c:extLst>
            <c:ext xmlns:c16="http://schemas.microsoft.com/office/drawing/2014/chart" uri="{C3380CC4-5D6E-409C-BE32-E72D297353CC}">
              <c16:uniqueId val="{00000000-F65B-461E-A8C1-8A6AF73E1655}"/>
            </c:ext>
          </c:extLst>
        </c:ser>
        <c:ser>
          <c:idx val="2"/>
          <c:order val="1"/>
          <c:tx>
            <c:strRef>
              <c:f>'Water Quality Data'!$F$8</c:f>
              <c:strCache>
                <c:ptCount val="1"/>
                <c:pt idx="0">
                  <c:v>June</c:v>
                </c:pt>
              </c:strCache>
            </c:strRef>
          </c:tx>
          <c:spPr>
            <a:solidFill>
              <a:schemeClr val="accent2"/>
            </a:solidFill>
            <a:ln>
              <a:noFill/>
            </a:ln>
            <a:effectLst/>
          </c:spPr>
          <c:invertIfNegative val="0"/>
          <c:cat>
            <c:numRef>
              <c:f>'Water Quality Data'!$AH$6:$AI$6</c:f>
              <c:numCache>
                <c:formatCode>General</c:formatCode>
                <c:ptCount val="2"/>
                <c:pt idx="0">
                  <c:v>2020</c:v>
                </c:pt>
                <c:pt idx="1">
                  <c:v>2021</c:v>
                </c:pt>
              </c:numCache>
            </c:numRef>
          </c:cat>
          <c:val>
            <c:numRef>
              <c:f>'Water Quality Data'!$AH$8:$AK$8</c:f>
              <c:numCache>
                <c:formatCode>General</c:formatCode>
                <c:ptCount val="4"/>
                <c:pt idx="0">
                  <c:v>0</c:v>
                </c:pt>
                <c:pt idx="1">
                  <c:v>23.1</c:v>
                </c:pt>
                <c:pt idx="2">
                  <c:v>2.2200000000000002</c:v>
                </c:pt>
                <c:pt idx="3">
                  <c:v>0.746</c:v>
                </c:pt>
              </c:numCache>
            </c:numRef>
          </c:val>
          <c:extLst>
            <c:ext xmlns:c16="http://schemas.microsoft.com/office/drawing/2014/chart" uri="{C3380CC4-5D6E-409C-BE32-E72D297353CC}">
              <c16:uniqueId val="{00000001-F65B-461E-A8C1-8A6AF73E1655}"/>
            </c:ext>
          </c:extLst>
        </c:ser>
        <c:ser>
          <c:idx val="3"/>
          <c:order val="2"/>
          <c:tx>
            <c:strRef>
              <c:f>'Water Quality Data'!$F$9</c:f>
              <c:strCache>
                <c:ptCount val="1"/>
                <c:pt idx="0">
                  <c:v>July</c:v>
                </c:pt>
              </c:strCache>
            </c:strRef>
          </c:tx>
          <c:spPr>
            <a:solidFill>
              <a:schemeClr val="accent3"/>
            </a:solidFill>
            <a:ln>
              <a:noFill/>
            </a:ln>
            <a:effectLst/>
          </c:spPr>
          <c:invertIfNegative val="0"/>
          <c:cat>
            <c:numRef>
              <c:f>'Water Quality Data'!$AH$6:$AI$6</c:f>
              <c:numCache>
                <c:formatCode>General</c:formatCode>
                <c:ptCount val="2"/>
                <c:pt idx="0">
                  <c:v>2020</c:v>
                </c:pt>
                <c:pt idx="1">
                  <c:v>2021</c:v>
                </c:pt>
              </c:numCache>
            </c:numRef>
          </c:cat>
          <c:val>
            <c:numRef>
              <c:f>'Water Quality Data'!$AH$9:$AK$9</c:f>
              <c:numCache>
                <c:formatCode>General</c:formatCode>
                <c:ptCount val="4"/>
                <c:pt idx="0">
                  <c:v>0</c:v>
                </c:pt>
                <c:pt idx="1">
                  <c:v>1.18</c:v>
                </c:pt>
                <c:pt idx="2">
                  <c:v>1.89</c:v>
                </c:pt>
                <c:pt idx="3">
                  <c:v>1.08</c:v>
                </c:pt>
              </c:numCache>
            </c:numRef>
          </c:val>
          <c:extLst>
            <c:ext xmlns:c16="http://schemas.microsoft.com/office/drawing/2014/chart" uri="{C3380CC4-5D6E-409C-BE32-E72D297353CC}">
              <c16:uniqueId val="{00000002-F65B-461E-A8C1-8A6AF73E1655}"/>
            </c:ext>
          </c:extLst>
        </c:ser>
        <c:ser>
          <c:idx val="4"/>
          <c:order val="3"/>
          <c:tx>
            <c:strRef>
              <c:f>'Water Quality Data'!$F$10</c:f>
              <c:strCache>
                <c:ptCount val="1"/>
                <c:pt idx="0">
                  <c:v>August</c:v>
                </c:pt>
              </c:strCache>
            </c:strRef>
          </c:tx>
          <c:spPr>
            <a:solidFill>
              <a:schemeClr val="accent4"/>
            </a:solidFill>
            <a:ln>
              <a:noFill/>
            </a:ln>
            <a:effectLst/>
          </c:spPr>
          <c:invertIfNegative val="0"/>
          <c:cat>
            <c:numRef>
              <c:f>'Water Quality Data'!$AH$6:$AI$6</c:f>
              <c:numCache>
                <c:formatCode>General</c:formatCode>
                <c:ptCount val="2"/>
                <c:pt idx="0">
                  <c:v>2020</c:v>
                </c:pt>
                <c:pt idx="1">
                  <c:v>2021</c:v>
                </c:pt>
              </c:numCache>
            </c:numRef>
          </c:cat>
          <c:val>
            <c:numRef>
              <c:f>'Water Quality Data'!$AH$10:$AK$10</c:f>
              <c:numCache>
                <c:formatCode>General</c:formatCode>
                <c:ptCount val="4"/>
                <c:pt idx="0">
                  <c:v>1.1599999999999999</c:v>
                </c:pt>
                <c:pt idx="1">
                  <c:v>0.97599999999999998</c:v>
                </c:pt>
                <c:pt idx="2">
                  <c:v>3.99</c:v>
                </c:pt>
                <c:pt idx="3">
                  <c:v>1.06</c:v>
                </c:pt>
              </c:numCache>
            </c:numRef>
          </c:val>
          <c:extLst>
            <c:ext xmlns:c16="http://schemas.microsoft.com/office/drawing/2014/chart" uri="{C3380CC4-5D6E-409C-BE32-E72D297353CC}">
              <c16:uniqueId val="{00000003-F65B-461E-A8C1-8A6AF73E1655}"/>
            </c:ext>
          </c:extLst>
        </c:ser>
        <c:ser>
          <c:idx val="5"/>
          <c:order val="4"/>
          <c:tx>
            <c:strRef>
              <c:f>'Water Quality Data'!$F$11</c:f>
              <c:strCache>
                <c:ptCount val="1"/>
                <c:pt idx="0">
                  <c:v>September</c:v>
                </c:pt>
              </c:strCache>
            </c:strRef>
          </c:tx>
          <c:spPr>
            <a:solidFill>
              <a:schemeClr val="accent5"/>
            </a:solidFill>
            <a:ln>
              <a:noFill/>
            </a:ln>
            <a:effectLst/>
          </c:spPr>
          <c:invertIfNegative val="0"/>
          <c:cat>
            <c:numRef>
              <c:f>'Water Quality Data'!$AH$6:$AI$6</c:f>
              <c:numCache>
                <c:formatCode>General</c:formatCode>
                <c:ptCount val="2"/>
                <c:pt idx="0">
                  <c:v>2020</c:v>
                </c:pt>
                <c:pt idx="1">
                  <c:v>2021</c:v>
                </c:pt>
              </c:numCache>
            </c:numRef>
          </c:cat>
          <c:val>
            <c:numRef>
              <c:f>'Water Quality Data'!$AH$11:$AK$11</c:f>
              <c:numCache>
                <c:formatCode>General</c:formatCode>
                <c:ptCount val="4"/>
                <c:pt idx="0">
                  <c:v>1.44</c:v>
                </c:pt>
                <c:pt idx="1">
                  <c:v>0.85799999999999998</c:v>
                </c:pt>
                <c:pt idx="2">
                  <c:v>3.27</c:v>
                </c:pt>
                <c:pt idx="3">
                  <c:v>0.75800000000000001</c:v>
                </c:pt>
              </c:numCache>
            </c:numRef>
          </c:val>
          <c:extLst>
            <c:ext xmlns:c16="http://schemas.microsoft.com/office/drawing/2014/chart" uri="{C3380CC4-5D6E-409C-BE32-E72D297353CC}">
              <c16:uniqueId val="{00000004-F65B-461E-A8C1-8A6AF73E1655}"/>
            </c:ext>
          </c:extLst>
        </c:ser>
        <c:ser>
          <c:idx val="6"/>
          <c:order val="5"/>
          <c:tx>
            <c:strRef>
              <c:f>'Water Quality Data'!$F$12</c:f>
              <c:strCache>
                <c:ptCount val="1"/>
                <c:pt idx="0">
                  <c:v>October</c:v>
                </c:pt>
              </c:strCache>
            </c:strRef>
          </c:tx>
          <c:spPr>
            <a:solidFill>
              <a:schemeClr val="accent6"/>
            </a:solidFill>
            <a:ln>
              <a:noFill/>
            </a:ln>
            <a:effectLst/>
          </c:spPr>
          <c:invertIfNegative val="0"/>
          <c:cat>
            <c:numRef>
              <c:f>'Water Quality Data'!$AH$6:$AI$6</c:f>
              <c:numCache>
                <c:formatCode>General</c:formatCode>
                <c:ptCount val="2"/>
                <c:pt idx="0">
                  <c:v>2020</c:v>
                </c:pt>
                <c:pt idx="1">
                  <c:v>2021</c:v>
                </c:pt>
              </c:numCache>
            </c:numRef>
          </c:cat>
          <c:val>
            <c:numRef>
              <c:f>'Water Quality Data'!$AH$12:$AK$12</c:f>
              <c:numCache>
                <c:formatCode>General</c:formatCode>
                <c:ptCount val="4"/>
                <c:pt idx="0">
                  <c:v>0.122</c:v>
                </c:pt>
                <c:pt idx="1">
                  <c:v>0.59399999999999997</c:v>
                </c:pt>
                <c:pt idx="2">
                  <c:v>0.55500000000000005</c:v>
                </c:pt>
                <c:pt idx="3">
                  <c:v>0.82899999999999996</c:v>
                </c:pt>
              </c:numCache>
            </c:numRef>
          </c:val>
          <c:extLst>
            <c:ext xmlns:c16="http://schemas.microsoft.com/office/drawing/2014/chart" uri="{C3380CC4-5D6E-409C-BE32-E72D297353CC}">
              <c16:uniqueId val="{00000005-F65B-461E-A8C1-8A6AF73E1655}"/>
            </c:ext>
          </c:extLst>
        </c:ser>
        <c:dLbls>
          <c:showLegendKey val="0"/>
          <c:showVal val="0"/>
          <c:showCatName val="0"/>
          <c:showSerName val="0"/>
          <c:showPercent val="0"/>
          <c:showBubbleSize val="0"/>
        </c:dLbls>
        <c:gapWidth val="219"/>
        <c:axId val="572086664"/>
        <c:axId val="572082728"/>
      </c:barChart>
      <c:lineChart>
        <c:grouping val="standard"/>
        <c:varyColors val="0"/>
        <c:ser>
          <c:idx val="0"/>
          <c:order val="6"/>
          <c:tx>
            <c:strRef>
              <c:f>'Water Quality Data'!$F$14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accent1"/>
                </a:solidFill>
              </a:ln>
              <a:effectLst/>
            </c:spPr>
          </c:marker>
          <c:dPt>
            <c:idx val="0"/>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3-5936-4F72-B03A-DF32DC48D0D8}"/>
              </c:ext>
            </c:extLst>
          </c:dPt>
          <c:dPt>
            <c:idx val="1"/>
            <c:marker>
              <c:symbol val="circle"/>
              <c:size val="5"/>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2-5936-4F72-B03A-DF32DC48D0D8}"/>
              </c:ext>
            </c:extLst>
          </c:dPt>
          <c:cat>
            <c:numRef>
              <c:f>'Water Quality Data'!$AH$6:$AK$6</c:f>
              <c:numCache>
                <c:formatCode>General</c:formatCode>
                <c:ptCount val="4"/>
                <c:pt idx="0">
                  <c:v>2020</c:v>
                </c:pt>
                <c:pt idx="1">
                  <c:v>2021</c:v>
                </c:pt>
                <c:pt idx="2">
                  <c:v>2022</c:v>
                </c:pt>
                <c:pt idx="3">
                  <c:v>2023</c:v>
                </c:pt>
              </c:numCache>
            </c:numRef>
          </c:cat>
          <c:val>
            <c:numRef>
              <c:f>'Water Quality Data'!$AH$14:$AK$14</c:f>
              <c:numCache>
                <c:formatCode>0.000</c:formatCode>
                <c:ptCount val="4"/>
                <c:pt idx="0">
                  <c:v>1.1599999999999999</c:v>
                </c:pt>
                <c:pt idx="1">
                  <c:v>0.97599999999999998</c:v>
                </c:pt>
                <c:pt idx="2">
                  <c:v>2.0550000000000002</c:v>
                </c:pt>
                <c:pt idx="3">
                  <c:v>0.94450000000000001</c:v>
                </c:pt>
              </c:numCache>
            </c:numRef>
          </c:val>
          <c:smooth val="0"/>
          <c:extLst>
            <c:ext xmlns:c16="http://schemas.microsoft.com/office/drawing/2014/chart" uri="{C3380CC4-5D6E-409C-BE32-E72D297353CC}">
              <c16:uniqueId val="{00000001-5936-4F72-B03A-DF32DC48D0D8}"/>
            </c:ext>
          </c:extLst>
        </c:ser>
        <c:dLbls>
          <c:showLegendKey val="0"/>
          <c:showVal val="0"/>
          <c:showCatName val="0"/>
          <c:showSerName val="0"/>
          <c:showPercent val="0"/>
          <c:showBubbleSize val="0"/>
        </c:dLbls>
        <c:marker val="1"/>
        <c:smooth val="0"/>
        <c:axId val="572086664"/>
        <c:axId val="572082728"/>
      </c:lineChart>
      <c:catAx>
        <c:axId val="572086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082728"/>
        <c:crosses val="autoZero"/>
        <c:auto val="1"/>
        <c:lblAlgn val="ctr"/>
        <c:lblOffset val="100"/>
        <c:noMultiLvlLbl val="0"/>
      </c:catAx>
      <c:valAx>
        <c:axId val="572082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TN</a:t>
                </a:r>
                <a:r>
                  <a:rPr lang="en-US" baseline="0"/>
                  <a:t> Concentration (mg/L)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0866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Stream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7"/>
          <c:order val="0"/>
          <c:tx>
            <c:strRef>
              <c:f>'Flow &amp; Transparency Data'!$G$5</c:f>
              <c:strCache>
                <c:ptCount val="1"/>
                <c:pt idx="0">
                  <c:v>2015</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Data'!$G$6:$G$11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3F23-4382-9025-C21CD816E872}"/>
            </c:ext>
          </c:extLst>
        </c:ser>
        <c:ser>
          <c:idx val="6"/>
          <c:order val="1"/>
          <c:tx>
            <c:strRef>
              <c:f>'Flow &amp; Transparency Data'!$H$5</c:f>
              <c:strCache>
                <c:ptCount val="1"/>
                <c:pt idx="0">
                  <c:v>2016</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Data'!$H$6:$H$11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6-48C4-4EA9-A06D-85D514FF52A0}"/>
            </c:ext>
          </c:extLst>
        </c:ser>
        <c:ser>
          <c:idx val="5"/>
          <c:order val="2"/>
          <c:tx>
            <c:strRef>
              <c:f>'Flow &amp; Transparency Data'!$I$5</c:f>
              <c:strCache>
                <c:ptCount val="1"/>
                <c:pt idx="0">
                  <c:v>2017</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Data'!$I$6:$I$11</c:f>
              <c:numCache>
                <c:formatCode>General</c:formatCode>
                <c:ptCount val="6"/>
                <c:pt idx="0">
                  <c:v>40.1</c:v>
                </c:pt>
                <c:pt idx="1">
                  <c:v>55.7</c:v>
                </c:pt>
                <c:pt idx="2">
                  <c:v>0</c:v>
                </c:pt>
                <c:pt idx="3">
                  <c:v>0</c:v>
                </c:pt>
                <c:pt idx="4">
                  <c:v>6.2</c:v>
                </c:pt>
                <c:pt idx="5">
                  <c:v>0</c:v>
                </c:pt>
              </c:numCache>
            </c:numRef>
          </c:val>
          <c:smooth val="0"/>
          <c:extLst>
            <c:ext xmlns:c16="http://schemas.microsoft.com/office/drawing/2014/chart" uri="{C3380CC4-5D6E-409C-BE32-E72D297353CC}">
              <c16:uniqueId val="{00000005-48C4-4EA9-A06D-85D514FF52A0}"/>
            </c:ext>
          </c:extLst>
        </c:ser>
        <c:ser>
          <c:idx val="4"/>
          <c:order val="3"/>
          <c:tx>
            <c:strRef>
              <c:f>'Flow &amp; Transparency Data'!$J$5</c:f>
              <c:strCache>
                <c:ptCount val="1"/>
                <c:pt idx="0">
                  <c:v>2018</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Data'!$J$6:$J$11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48C4-4EA9-A06D-85D514FF52A0}"/>
            </c:ext>
          </c:extLst>
        </c:ser>
        <c:ser>
          <c:idx val="3"/>
          <c:order val="4"/>
          <c:tx>
            <c:strRef>
              <c:f>'Flow &amp; Transparency Data'!$K$5</c:f>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Data'!$K$6:$K$11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48C4-4EA9-A06D-85D514FF52A0}"/>
            </c:ext>
          </c:extLst>
        </c:ser>
        <c:ser>
          <c:idx val="2"/>
          <c:order val="5"/>
          <c:tx>
            <c:strRef>
              <c:f>'Flow &amp; Transparency Data'!$L$5</c:f>
              <c:strCache>
                <c:ptCount val="1"/>
                <c:pt idx="0">
                  <c:v>2020</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Data'!$L$6:$L$11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48C4-4EA9-A06D-85D514FF52A0}"/>
            </c:ext>
          </c:extLst>
        </c:ser>
        <c:ser>
          <c:idx val="1"/>
          <c:order val="6"/>
          <c:tx>
            <c:strRef>
              <c:f>'Flow &amp; Transparency Data'!$M$5</c:f>
              <c:strCache>
                <c:ptCount val="1"/>
                <c:pt idx="0">
                  <c:v>2021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Data'!$M$6:$M$11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48C4-4EA9-A06D-85D514FF52A0}"/>
            </c:ext>
          </c:extLst>
        </c:ser>
        <c:ser>
          <c:idx val="0"/>
          <c:order val="7"/>
          <c:tx>
            <c:strRef>
              <c:f>'Flow &amp; Transparency Data'!$N$5</c:f>
              <c:strCache>
                <c:ptCount val="1"/>
                <c:pt idx="0">
                  <c:v>2022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Data'!$N$6:$N$11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48C4-4EA9-A06D-85D514FF52A0}"/>
            </c:ext>
          </c:extLst>
        </c:ser>
        <c:ser>
          <c:idx val="8"/>
          <c:order val="8"/>
          <c:tx>
            <c:strRef>
              <c:f>'Flow &amp; Transparency Data'!$O$5</c:f>
              <c:strCache>
                <c:ptCount val="1"/>
                <c:pt idx="0">
                  <c:v>2023</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Data'!$O$6:$O$11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2789-4478-B3BE-BFAD64C69431}"/>
            </c:ext>
          </c:extLst>
        </c:ser>
        <c:dLbls>
          <c:showLegendKey val="0"/>
          <c:showVal val="0"/>
          <c:showCatName val="0"/>
          <c:showSerName val="0"/>
          <c:showPercent val="0"/>
          <c:showBubbleSize val="0"/>
        </c:dLbls>
        <c:marker val="1"/>
        <c:smooth val="0"/>
        <c:axId val="439226752"/>
        <c:axId val="439230032"/>
      </c:lineChart>
      <c:catAx>
        <c:axId val="4392267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230032"/>
        <c:crosses val="autoZero"/>
        <c:auto val="1"/>
        <c:lblAlgn val="ctr"/>
        <c:lblOffset val="100"/>
        <c:noMultiLvlLbl val="0"/>
      </c:catAx>
      <c:valAx>
        <c:axId val="439230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 Flow</a:t>
                </a:r>
                <a:r>
                  <a:rPr lang="en-US" baseline="0"/>
                  <a:t> (CFS)</a:t>
                </a:r>
                <a:endParaRPr lang="en-US"/>
              </a:p>
            </c:rich>
          </c:tx>
          <c:layout>
            <c:manualLayout>
              <c:xMode val="edge"/>
              <c:yMode val="edge"/>
              <c:x val="1.0813529854057714E-2"/>
              <c:y val="0.384992342206703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2267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Transparency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7"/>
          <c:order val="0"/>
          <c:tx>
            <c:strRef>
              <c:f>'Flow &amp; Transparency Data'!$R$5</c:f>
              <c:strCache>
                <c:ptCount val="1"/>
                <c:pt idx="0">
                  <c:v>2015</c:v>
                </c:pt>
              </c:strCache>
            </c:strRef>
          </c:tx>
          <c:spPr>
            <a:solidFill>
              <a:schemeClr val="accent2">
                <a:lumMod val="60000"/>
              </a:schemeClr>
            </a:solidFill>
            <a:ln>
              <a:noFill/>
            </a:ln>
            <a:effectLst/>
          </c:spPr>
          <c:invertIfNegative val="0"/>
          <c:cat>
            <c:strRef>
              <c:f>'Flow &amp; Transparency Data'!$Q$6:$Q$11</c:f>
              <c:strCache>
                <c:ptCount val="6"/>
                <c:pt idx="0">
                  <c:v>May</c:v>
                </c:pt>
                <c:pt idx="1">
                  <c:v>June</c:v>
                </c:pt>
                <c:pt idx="2">
                  <c:v>July</c:v>
                </c:pt>
                <c:pt idx="3">
                  <c:v>August</c:v>
                </c:pt>
                <c:pt idx="4">
                  <c:v>September</c:v>
                </c:pt>
                <c:pt idx="5">
                  <c:v>October</c:v>
                </c:pt>
              </c:strCache>
            </c:strRef>
          </c:cat>
          <c:val>
            <c:numRef>
              <c:f>'Flow &amp; Transparency Data'!$R$6:$R$11</c:f>
              <c:numCache>
                <c:formatCode>General</c:formatCode>
                <c:ptCount val="6"/>
                <c:pt idx="0">
                  <c:v>0</c:v>
                </c:pt>
                <c:pt idx="1">
                  <c:v>0</c:v>
                </c:pt>
                <c:pt idx="2">
                  <c:v>0</c:v>
                </c:pt>
                <c:pt idx="3">
                  <c:v>0</c:v>
                </c:pt>
                <c:pt idx="4">
                  <c:v>38.5</c:v>
                </c:pt>
                <c:pt idx="5">
                  <c:v>0</c:v>
                </c:pt>
              </c:numCache>
            </c:numRef>
          </c:val>
          <c:extLst>
            <c:ext xmlns:c16="http://schemas.microsoft.com/office/drawing/2014/chart" uri="{C3380CC4-5D6E-409C-BE32-E72D297353CC}">
              <c16:uniqueId val="{00000000-2C6D-444E-9E7B-EF1DF5FFEAEF}"/>
            </c:ext>
          </c:extLst>
        </c:ser>
        <c:ser>
          <c:idx val="6"/>
          <c:order val="1"/>
          <c:tx>
            <c:strRef>
              <c:f>'Flow &amp; Transparency Data'!$S$5</c:f>
              <c:strCache>
                <c:ptCount val="1"/>
                <c:pt idx="0">
                  <c:v>2016</c:v>
                </c:pt>
              </c:strCache>
            </c:strRef>
          </c:tx>
          <c:spPr>
            <a:solidFill>
              <a:schemeClr val="accent1">
                <a:lumMod val="60000"/>
              </a:schemeClr>
            </a:solidFill>
            <a:ln>
              <a:noFill/>
            </a:ln>
            <a:effectLst/>
          </c:spPr>
          <c:invertIfNegative val="0"/>
          <c:cat>
            <c:strRef>
              <c:f>'Flow &amp; Transparency Data'!$Q$6:$Q$11</c:f>
              <c:strCache>
                <c:ptCount val="6"/>
                <c:pt idx="0">
                  <c:v>May</c:v>
                </c:pt>
                <c:pt idx="1">
                  <c:v>June</c:v>
                </c:pt>
                <c:pt idx="2">
                  <c:v>July</c:v>
                </c:pt>
                <c:pt idx="3">
                  <c:v>August</c:v>
                </c:pt>
                <c:pt idx="4">
                  <c:v>September</c:v>
                </c:pt>
                <c:pt idx="5">
                  <c:v>October</c:v>
                </c:pt>
              </c:strCache>
            </c:strRef>
          </c:cat>
          <c:val>
            <c:numRef>
              <c:f>'Flow &amp; Transparency Data'!$S$6:$S$11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542A-450A-86C7-CD1D149FA58C}"/>
            </c:ext>
          </c:extLst>
        </c:ser>
        <c:ser>
          <c:idx val="5"/>
          <c:order val="2"/>
          <c:tx>
            <c:strRef>
              <c:f>'Flow &amp; Transparency Data'!$T$5</c:f>
              <c:strCache>
                <c:ptCount val="1"/>
                <c:pt idx="0">
                  <c:v>2017</c:v>
                </c:pt>
              </c:strCache>
            </c:strRef>
          </c:tx>
          <c:spPr>
            <a:solidFill>
              <a:schemeClr val="accent6"/>
            </a:solidFill>
            <a:ln>
              <a:noFill/>
            </a:ln>
            <a:effectLst/>
          </c:spPr>
          <c:invertIfNegative val="0"/>
          <c:cat>
            <c:strRef>
              <c:f>'Flow &amp; Transparency Data'!$Q$6:$Q$11</c:f>
              <c:strCache>
                <c:ptCount val="6"/>
                <c:pt idx="0">
                  <c:v>May</c:v>
                </c:pt>
                <c:pt idx="1">
                  <c:v>June</c:v>
                </c:pt>
                <c:pt idx="2">
                  <c:v>July</c:v>
                </c:pt>
                <c:pt idx="3">
                  <c:v>August</c:v>
                </c:pt>
                <c:pt idx="4">
                  <c:v>September</c:v>
                </c:pt>
                <c:pt idx="5">
                  <c:v>October</c:v>
                </c:pt>
              </c:strCache>
            </c:strRef>
          </c:cat>
          <c:val>
            <c:numRef>
              <c:f>'Flow &amp; Transparency Data'!$T$6:$T$11</c:f>
              <c:numCache>
                <c:formatCode>General</c:formatCode>
                <c:ptCount val="6"/>
                <c:pt idx="0">
                  <c:v>10.48</c:v>
                </c:pt>
                <c:pt idx="1">
                  <c:v>5</c:v>
                </c:pt>
                <c:pt idx="2">
                  <c:v>5.1100000000000003</c:v>
                </c:pt>
                <c:pt idx="3">
                  <c:v>0</c:v>
                </c:pt>
                <c:pt idx="4">
                  <c:v>7.4</c:v>
                </c:pt>
                <c:pt idx="5">
                  <c:v>0</c:v>
                </c:pt>
              </c:numCache>
            </c:numRef>
          </c:val>
          <c:extLst>
            <c:ext xmlns:c16="http://schemas.microsoft.com/office/drawing/2014/chart" uri="{C3380CC4-5D6E-409C-BE32-E72D297353CC}">
              <c16:uniqueId val="{00000005-542A-450A-86C7-CD1D149FA58C}"/>
            </c:ext>
          </c:extLst>
        </c:ser>
        <c:ser>
          <c:idx val="4"/>
          <c:order val="3"/>
          <c:tx>
            <c:strRef>
              <c:f>'Flow &amp; Transparency Data'!$U$5</c:f>
              <c:strCache>
                <c:ptCount val="1"/>
                <c:pt idx="0">
                  <c:v>2018</c:v>
                </c:pt>
              </c:strCache>
            </c:strRef>
          </c:tx>
          <c:spPr>
            <a:solidFill>
              <a:schemeClr val="accent5"/>
            </a:solidFill>
            <a:ln>
              <a:noFill/>
            </a:ln>
            <a:effectLst/>
          </c:spPr>
          <c:invertIfNegative val="0"/>
          <c:cat>
            <c:strRef>
              <c:f>'Flow &amp; Transparency Data'!$Q$6:$Q$11</c:f>
              <c:strCache>
                <c:ptCount val="6"/>
                <c:pt idx="0">
                  <c:v>May</c:v>
                </c:pt>
                <c:pt idx="1">
                  <c:v>June</c:v>
                </c:pt>
                <c:pt idx="2">
                  <c:v>July</c:v>
                </c:pt>
                <c:pt idx="3">
                  <c:v>August</c:v>
                </c:pt>
                <c:pt idx="4">
                  <c:v>September</c:v>
                </c:pt>
                <c:pt idx="5">
                  <c:v>October</c:v>
                </c:pt>
              </c:strCache>
            </c:strRef>
          </c:cat>
          <c:val>
            <c:numRef>
              <c:f>'Flow &amp; Transparency Data'!$U$6:$U$11</c:f>
              <c:numCache>
                <c:formatCode>General</c:formatCode>
                <c:ptCount val="6"/>
                <c:pt idx="0">
                  <c:v>41.4</c:v>
                </c:pt>
                <c:pt idx="1">
                  <c:v>59</c:v>
                </c:pt>
                <c:pt idx="2">
                  <c:v>46.5</c:v>
                </c:pt>
                <c:pt idx="3">
                  <c:v>0</c:v>
                </c:pt>
                <c:pt idx="4">
                  <c:v>0.5</c:v>
                </c:pt>
                <c:pt idx="5">
                  <c:v>70</c:v>
                </c:pt>
              </c:numCache>
            </c:numRef>
          </c:val>
          <c:extLst>
            <c:ext xmlns:c16="http://schemas.microsoft.com/office/drawing/2014/chart" uri="{C3380CC4-5D6E-409C-BE32-E72D297353CC}">
              <c16:uniqueId val="{00000004-542A-450A-86C7-CD1D149FA58C}"/>
            </c:ext>
          </c:extLst>
        </c:ser>
        <c:ser>
          <c:idx val="3"/>
          <c:order val="4"/>
          <c:tx>
            <c:strRef>
              <c:f>'Flow &amp; Transparency Data'!$V$5</c:f>
              <c:strCache>
                <c:ptCount val="1"/>
                <c:pt idx="0">
                  <c:v>2019</c:v>
                </c:pt>
              </c:strCache>
            </c:strRef>
          </c:tx>
          <c:spPr>
            <a:solidFill>
              <a:schemeClr val="accent4"/>
            </a:solidFill>
            <a:ln>
              <a:noFill/>
            </a:ln>
            <a:effectLst/>
          </c:spPr>
          <c:invertIfNegative val="0"/>
          <c:cat>
            <c:strRef>
              <c:f>'Flow &amp; Transparency Data'!$Q$6:$Q$11</c:f>
              <c:strCache>
                <c:ptCount val="6"/>
                <c:pt idx="0">
                  <c:v>May</c:v>
                </c:pt>
                <c:pt idx="1">
                  <c:v>June</c:v>
                </c:pt>
                <c:pt idx="2">
                  <c:v>July</c:v>
                </c:pt>
                <c:pt idx="3">
                  <c:v>August</c:v>
                </c:pt>
                <c:pt idx="4">
                  <c:v>September</c:v>
                </c:pt>
                <c:pt idx="5">
                  <c:v>October</c:v>
                </c:pt>
              </c:strCache>
            </c:strRef>
          </c:cat>
          <c:val>
            <c:numRef>
              <c:f>'Flow &amp; Transparency Data'!$V$6:$V$11</c:f>
              <c:numCache>
                <c:formatCode>General</c:formatCode>
                <c:ptCount val="6"/>
                <c:pt idx="0">
                  <c:v>0</c:v>
                </c:pt>
                <c:pt idx="1">
                  <c:v>12</c:v>
                </c:pt>
                <c:pt idx="2">
                  <c:v>0</c:v>
                </c:pt>
                <c:pt idx="3">
                  <c:v>0</c:v>
                </c:pt>
                <c:pt idx="4">
                  <c:v>32</c:v>
                </c:pt>
                <c:pt idx="5">
                  <c:v>0</c:v>
                </c:pt>
              </c:numCache>
            </c:numRef>
          </c:val>
          <c:extLst>
            <c:ext xmlns:c16="http://schemas.microsoft.com/office/drawing/2014/chart" uri="{C3380CC4-5D6E-409C-BE32-E72D297353CC}">
              <c16:uniqueId val="{00000003-542A-450A-86C7-CD1D149FA58C}"/>
            </c:ext>
          </c:extLst>
        </c:ser>
        <c:ser>
          <c:idx val="2"/>
          <c:order val="5"/>
          <c:tx>
            <c:strRef>
              <c:f>'Flow &amp; Transparency Data'!$W$5</c:f>
              <c:strCache>
                <c:ptCount val="1"/>
                <c:pt idx="0">
                  <c:v>2020</c:v>
                </c:pt>
              </c:strCache>
            </c:strRef>
          </c:tx>
          <c:spPr>
            <a:solidFill>
              <a:schemeClr val="accent3"/>
            </a:solidFill>
            <a:ln>
              <a:noFill/>
            </a:ln>
            <a:effectLst/>
          </c:spPr>
          <c:invertIfNegative val="0"/>
          <c:cat>
            <c:strRef>
              <c:f>'Flow &amp; Transparency Data'!$Q$6:$Q$11</c:f>
              <c:strCache>
                <c:ptCount val="6"/>
                <c:pt idx="0">
                  <c:v>May</c:v>
                </c:pt>
                <c:pt idx="1">
                  <c:v>June</c:v>
                </c:pt>
                <c:pt idx="2">
                  <c:v>July</c:v>
                </c:pt>
                <c:pt idx="3">
                  <c:v>August</c:v>
                </c:pt>
                <c:pt idx="4">
                  <c:v>September</c:v>
                </c:pt>
                <c:pt idx="5">
                  <c:v>October</c:v>
                </c:pt>
              </c:strCache>
            </c:strRef>
          </c:cat>
          <c:val>
            <c:numRef>
              <c:f>'Flow &amp; Transparency Data'!$W$6:$W$11</c:f>
              <c:numCache>
                <c:formatCode>General</c:formatCode>
                <c:ptCount val="6"/>
                <c:pt idx="0">
                  <c:v>0</c:v>
                </c:pt>
                <c:pt idx="1">
                  <c:v>0</c:v>
                </c:pt>
                <c:pt idx="2">
                  <c:v>0</c:v>
                </c:pt>
                <c:pt idx="3">
                  <c:v>25</c:v>
                </c:pt>
                <c:pt idx="4">
                  <c:v>26</c:v>
                </c:pt>
                <c:pt idx="5">
                  <c:v>0</c:v>
                </c:pt>
              </c:numCache>
            </c:numRef>
          </c:val>
          <c:extLst>
            <c:ext xmlns:c16="http://schemas.microsoft.com/office/drawing/2014/chart" uri="{C3380CC4-5D6E-409C-BE32-E72D297353CC}">
              <c16:uniqueId val="{00000002-542A-450A-86C7-CD1D149FA58C}"/>
            </c:ext>
          </c:extLst>
        </c:ser>
        <c:ser>
          <c:idx val="1"/>
          <c:order val="6"/>
          <c:tx>
            <c:strRef>
              <c:f>'Flow &amp; Transparency Data'!$X$5</c:f>
              <c:strCache>
                <c:ptCount val="1"/>
                <c:pt idx="0">
                  <c:v>2021</c:v>
                </c:pt>
              </c:strCache>
            </c:strRef>
          </c:tx>
          <c:spPr>
            <a:solidFill>
              <a:schemeClr val="accent2"/>
            </a:solidFill>
            <a:ln>
              <a:noFill/>
            </a:ln>
            <a:effectLst/>
          </c:spPr>
          <c:invertIfNegative val="0"/>
          <c:cat>
            <c:strRef>
              <c:f>'Flow &amp; Transparency Data'!$Q$6:$Q$11</c:f>
              <c:strCache>
                <c:ptCount val="6"/>
                <c:pt idx="0">
                  <c:v>May</c:v>
                </c:pt>
                <c:pt idx="1">
                  <c:v>June</c:v>
                </c:pt>
                <c:pt idx="2">
                  <c:v>July</c:v>
                </c:pt>
                <c:pt idx="3">
                  <c:v>August</c:v>
                </c:pt>
                <c:pt idx="4">
                  <c:v>September</c:v>
                </c:pt>
                <c:pt idx="5">
                  <c:v>October</c:v>
                </c:pt>
              </c:strCache>
            </c:strRef>
          </c:cat>
          <c:val>
            <c:numRef>
              <c:f>'Flow &amp; Transparency Data'!$X$6:$X$11</c:f>
              <c:numCache>
                <c:formatCode>General</c:formatCode>
                <c:ptCount val="6"/>
                <c:pt idx="0">
                  <c:v>0</c:v>
                </c:pt>
                <c:pt idx="1">
                  <c:v>0</c:v>
                </c:pt>
                <c:pt idx="2">
                  <c:v>0</c:v>
                </c:pt>
                <c:pt idx="3">
                  <c:v>0</c:v>
                </c:pt>
                <c:pt idx="4">
                  <c:v>81</c:v>
                </c:pt>
                <c:pt idx="5">
                  <c:v>0</c:v>
                </c:pt>
              </c:numCache>
            </c:numRef>
          </c:val>
          <c:extLst>
            <c:ext xmlns:c16="http://schemas.microsoft.com/office/drawing/2014/chart" uri="{C3380CC4-5D6E-409C-BE32-E72D297353CC}">
              <c16:uniqueId val="{00000001-542A-450A-86C7-CD1D149FA58C}"/>
            </c:ext>
          </c:extLst>
        </c:ser>
        <c:ser>
          <c:idx val="0"/>
          <c:order val="7"/>
          <c:tx>
            <c:strRef>
              <c:f>'Flow &amp; Transparency Data'!$Y$5</c:f>
              <c:strCache>
                <c:ptCount val="1"/>
                <c:pt idx="0">
                  <c:v>2022</c:v>
                </c:pt>
              </c:strCache>
            </c:strRef>
          </c:tx>
          <c:spPr>
            <a:solidFill>
              <a:schemeClr val="accent1"/>
            </a:solidFill>
            <a:ln>
              <a:noFill/>
            </a:ln>
            <a:effectLst/>
          </c:spPr>
          <c:invertIfNegative val="0"/>
          <c:cat>
            <c:strRef>
              <c:f>'Flow &amp; Transparency Data'!$Q$6:$Q$11</c:f>
              <c:strCache>
                <c:ptCount val="6"/>
                <c:pt idx="0">
                  <c:v>May</c:v>
                </c:pt>
                <c:pt idx="1">
                  <c:v>June</c:v>
                </c:pt>
                <c:pt idx="2">
                  <c:v>July</c:v>
                </c:pt>
                <c:pt idx="3">
                  <c:v>August</c:v>
                </c:pt>
                <c:pt idx="4">
                  <c:v>September</c:v>
                </c:pt>
                <c:pt idx="5">
                  <c:v>October</c:v>
                </c:pt>
              </c:strCache>
            </c:strRef>
          </c:cat>
          <c:val>
            <c:numRef>
              <c:f>'Flow &amp; Transparency Data'!$Y$6:$Y$11</c:f>
              <c:numCache>
                <c:formatCode>General</c:formatCode>
                <c:ptCount val="6"/>
                <c:pt idx="0">
                  <c:v>120</c:v>
                </c:pt>
                <c:pt idx="1">
                  <c:v>60</c:v>
                </c:pt>
                <c:pt idx="2">
                  <c:v>46</c:v>
                </c:pt>
                <c:pt idx="3">
                  <c:v>4</c:v>
                </c:pt>
                <c:pt idx="4">
                  <c:v>16.5</c:v>
                </c:pt>
                <c:pt idx="5">
                  <c:v>109</c:v>
                </c:pt>
              </c:numCache>
            </c:numRef>
          </c:val>
          <c:extLst>
            <c:ext xmlns:c16="http://schemas.microsoft.com/office/drawing/2014/chart" uri="{C3380CC4-5D6E-409C-BE32-E72D297353CC}">
              <c16:uniqueId val="{00000000-542A-450A-86C7-CD1D149FA58C}"/>
            </c:ext>
          </c:extLst>
        </c:ser>
        <c:ser>
          <c:idx val="8"/>
          <c:order val="8"/>
          <c:tx>
            <c:strRef>
              <c:f>'Flow &amp; Transparency Data'!$Z$5</c:f>
              <c:strCache>
                <c:ptCount val="1"/>
                <c:pt idx="0">
                  <c:v>2023</c:v>
                </c:pt>
              </c:strCache>
            </c:strRef>
          </c:tx>
          <c:spPr>
            <a:solidFill>
              <a:schemeClr val="accent3">
                <a:lumMod val="60000"/>
              </a:schemeClr>
            </a:solidFill>
            <a:ln>
              <a:noFill/>
            </a:ln>
            <a:effectLst/>
          </c:spPr>
          <c:invertIfNegative val="0"/>
          <c:cat>
            <c:strRef>
              <c:f>'Flow &amp; Transparency Data'!$Q$6:$Q$11</c:f>
              <c:strCache>
                <c:ptCount val="6"/>
                <c:pt idx="0">
                  <c:v>May</c:v>
                </c:pt>
                <c:pt idx="1">
                  <c:v>June</c:v>
                </c:pt>
                <c:pt idx="2">
                  <c:v>July</c:v>
                </c:pt>
                <c:pt idx="3">
                  <c:v>August</c:v>
                </c:pt>
                <c:pt idx="4">
                  <c:v>September</c:v>
                </c:pt>
                <c:pt idx="5">
                  <c:v>October</c:v>
                </c:pt>
              </c:strCache>
            </c:strRef>
          </c:cat>
          <c:val>
            <c:numRef>
              <c:f>'Flow &amp; Transparency Data'!$Z$6:$Z$11</c:f>
              <c:numCache>
                <c:formatCode>General</c:formatCode>
                <c:ptCount val="6"/>
                <c:pt idx="0">
                  <c:v>120</c:v>
                </c:pt>
                <c:pt idx="1">
                  <c:v>120</c:v>
                </c:pt>
                <c:pt idx="2">
                  <c:v>120</c:v>
                </c:pt>
                <c:pt idx="3">
                  <c:v>34</c:v>
                </c:pt>
                <c:pt idx="4">
                  <c:v>35</c:v>
                </c:pt>
                <c:pt idx="5">
                  <c:v>83</c:v>
                </c:pt>
              </c:numCache>
            </c:numRef>
          </c:val>
          <c:extLst>
            <c:ext xmlns:c16="http://schemas.microsoft.com/office/drawing/2014/chart" uri="{C3380CC4-5D6E-409C-BE32-E72D297353CC}">
              <c16:uniqueId val="{00000000-1D5F-4DF0-849E-39FFC35AAB53}"/>
            </c:ext>
          </c:extLst>
        </c:ser>
        <c:dLbls>
          <c:showLegendKey val="0"/>
          <c:showVal val="0"/>
          <c:showCatName val="0"/>
          <c:showSerName val="0"/>
          <c:showPercent val="0"/>
          <c:showBubbleSize val="0"/>
        </c:dLbls>
        <c:gapWidth val="150"/>
        <c:axId val="534980976"/>
        <c:axId val="534979664"/>
      </c:barChart>
      <c:catAx>
        <c:axId val="534980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4979664"/>
        <c:crosses val="autoZero"/>
        <c:auto val="1"/>
        <c:lblAlgn val="ctr"/>
        <c:lblOffset val="100"/>
        <c:noMultiLvlLbl val="0"/>
      </c:catAx>
      <c:valAx>
        <c:axId val="534979664"/>
        <c:scaling>
          <c:orientation val="minMax"/>
          <c:max val="12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4980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76200</xdr:rowOff>
    </xdr:from>
    <xdr:to>
      <xdr:col>9</xdr:col>
      <xdr:colOff>561975</xdr:colOff>
      <xdr:row>20</xdr:row>
      <xdr:rowOff>28575</xdr:rowOff>
    </xdr:to>
    <xdr:sp macro="" textlink="">
      <xdr:nvSpPr>
        <xdr:cNvPr id="2" name="TextBox 1">
          <a:extLst>
            <a:ext uri="{FF2B5EF4-FFF2-40B4-BE49-F238E27FC236}">
              <a16:creationId xmlns:a16="http://schemas.microsoft.com/office/drawing/2014/main" id="{E98B08EB-A2CB-4C79-BA2E-F4296B294369}"/>
            </a:ext>
          </a:extLst>
        </xdr:cNvPr>
        <xdr:cNvSpPr txBox="1"/>
      </xdr:nvSpPr>
      <xdr:spPr>
        <a:xfrm>
          <a:off x="609600" y="266700"/>
          <a:ext cx="5438775" cy="357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WDNR Lower</a:t>
          </a:r>
          <a:r>
            <a:rPr lang="en-US" sz="1400" b="1" baseline="0"/>
            <a:t> Fox River Tributary Water Quality Dataset</a:t>
          </a:r>
        </a:p>
        <a:p>
          <a:endParaRPr lang="en-US" sz="1100" baseline="0"/>
        </a:p>
        <a:p>
          <a:r>
            <a:rPr lang="en-US" sz="1100" baseline="0"/>
            <a:t>This spreadsheet is designed to offer a quick, interactive, and easy way to access surface water quality monitoring data and field data for 20 sampling locations sampled through the Lower Fox River Volunteer Monitoring Program. Citizen volunteers collect surface water samples once per month, May - October, and ship samples to the Wisconsin State Lab of Hygiene in Madison where they are analyzed. </a:t>
          </a:r>
        </a:p>
        <a:p>
          <a:endParaRPr lang="en-US" sz="1100" baseline="0"/>
        </a:p>
        <a:p>
          <a:r>
            <a:rPr lang="en-US" sz="1100" baseline="0"/>
            <a:t>This spreadsheet offers two seperate tabs to access water quality data and field data for the monitoring locations. The </a:t>
          </a:r>
          <a:r>
            <a:rPr lang="en-US" sz="1100" i="1" baseline="0"/>
            <a:t>Water Quality Data </a:t>
          </a:r>
          <a:r>
            <a:rPr lang="en-US" sz="1100" baseline="0"/>
            <a:t>tab provides water quality data and associated graphs for Total Phosphorus, Dissolved Reactive Phosphorus, Total Suspended Solids, and Total Nitrogen concentrations. The </a:t>
          </a:r>
          <a:r>
            <a:rPr lang="en-US" sz="1100" i="1" baseline="0"/>
            <a:t>Flow &amp; Transparency Data </a:t>
          </a:r>
          <a:r>
            <a:rPr lang="en-US" sz="1100" baseline="0"/>
            <a:t>tab provides data and associated graphs for stream flow and water transparency. Data in this Spreadsheet is draft.</a:t>
          </a:r>
        </a:p>
        <a:p>
          <a:endParaRPr lang="en-US" sz="1100" baseline="0"/>
        </a:p>
        <a:p>
          <a:r>
            <a:rPr lang="en-US" sz="1100" baseline="0"/>
            <a:t>To Use: Start at the Red arrow next to the Blue cell. Click on the cell to access dropdown menu where sampling locations are listed. Click on the down arrow and select a sampling location to generate data in the table and associated graphs. A map and additional information about the Lower Fox River Volunteer Monitoring Program are available in the </a:t>
          </a:r>
          <a:r>
            <a:rPr lang="en-US" sz="1100" i="1" baseline="0"/>
            <a:t>Location Information</a:t>
          </a:r>
          <a:r>
            <a:rPr lang="en-US" sz="1100" baseline="0"/>
            <a:t> tab.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537208</xdr:colOff>
      <xdr:row>15</xdr:row>
      <xdr:rowOff>56194</xdr:rowOff>
    </xdr:from>
    <xdr:to>
      <xdr:col>19</xdr:col>
      <xdr:colOff>457199</xdr:colOff>
      <xdr:row>35</xdr:row>
      <xdr:rowOff>180974</xdr:rowOff>
    </xdr:to>
    <xdr:graphicFrame macro="">
      <xdr:nvGraphicFramePr>
        <xdr:cNvPr id="2" name="Chart 1">
          <a:extLst>
            <a:ext uri="{FF2B5EF4-FFF2-40B4-BE49-F238E27FC236}">
              <a16:creationId xmlns:a16="http://schemas.microsoft.com/office/drawing/2014/main" id="{D61DEF3B-64CA-4F0C-9342-25DD56E5B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38100</xdr:colOff>
      <xdr:row>15</xdr:row>
      <xdr:rowOff>40954</xdr:rowOff>
    </xdr:from>
    <xdr:to>
      <xdr:col>38</xdr:col>
      <xdr:colOff>190500</xdr:colOff>
      <xdr:row>36</xdr:row>
      <xdr:rowOff>9524</xdr:rowOff>
    </xdr:to>
    <xdr:graphicFrame macro="">
      <xdr:nvGraphicFramePr>
        <xdr:cNvPr id="3" name="Chart 2">
          <a:extLst>
            <a:ext uri="{FF2B5EF4-FFF2-40B4-BE49-F238E27FC236}">
              <a16:creationId xmlns:a16="http://schemas.microsoft.com/office/drawing/2014/main" id="{679B01F5-7B6C-45B4-BBD9-C43D123E0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14286</xdr:colOff>
      <xdr:row>37</xdr:row>
      <xdr:rowOff>2855</xdr:rowOff>
    </xdr:from>
    <xdr:to>
      <xdr:col>38</xdr:col>
      <xdr:colOff>219075</xdr:colOff>
      <xdr:row>59</xdr:row>
      <xdr:rowOff>38101</xdr:rowOff>
    </xdr:to>
    <xdr:graphicFrame macro="">
      <xdr:nvGraphicFramePr>
        <xdr:cNvPr id="4" name="Chart 3">
          <a:extLst>
            <a:ext uri="{FF2B5EF4-FFF2-40B4-BE49-F238E27FC236}">
              <a16:creationId xmlns:a16="http://schemas.microsoft.com/office/drawing/2014/main" id="{C107A2F2-B52B-4F54-B435-07E9DAA6B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553400</xdr:colOff>
      <xdr:row>36</xdr:row>
      <xdr:rowOff>162876</xdr:rowOff>
    </xdr:from>
    <xdr:to>
      <xdr:col>19</xdr:col>
      <xdr:colOff>419099</xdr:colOff>
      <xdr:row>59</xdr:row>
      <xdr:rowOff>30480</xdr:rowOff>
    </xdr:to>
    <xdr:graphicFrame macro="">
      <xdr:nvGraphicFramePr>
        <xdr:cNvPr id="5" name="Chart 4">
          <a:extLst>
            <a:ext uri="{FF2B5EF4-FFF2-40B4-BE49-F238E27FC236}">
              <a16:creationId xmlns:a16="http://schemas.microsoft.com/office/drawing/2014/main" id="{84E17A4D-5ABF-4355-A003-BA8AB1602B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123825</xdr:colOff>
      <xdr:row>7</xdr:row>
      <xdr:rowOff>161924</xdr:rowOff>
    </xdr:from>
    <xdr:to>
      <xdr:col>2</xdr:col>
      <xdr:colOff>2333625</xdr:colOff>
      <xdr:row>13</xdr:row>
      <xdr:rowOff>161925</xdr:rowOff>
    </xdr:to>
    <xdr:sp macro="" textlink="">
      <xdr:nvSpPr>
        <xdr:cNvPr id="6" name="TextBox 5">
          <a:extLst>
            <a:ext uri="{FF2B5EF4-FFF2-40B4-BE49-F238E27FC236}">
              <a16:creationId xmlns:a16="http://schemas.microsoft.com/office/drawing/2014/main" id="{17A2AF4A-A89B-49E6-81EC-53957F8ECCB2}"/>
            </a:ext>
          </a:extLst>
        </xdr:cNvPr>
        <xdr:cNvSpPr txBox="1"/>
      </xdr:nvSpPr>
      <xdr:spPr>
        <a:xfrm>
          <a:off x="1343025" y="1990724"/>
          <a:ext cx="2209800" cy="115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To Use: Select the Blue box under 'Select a Sampling Location' to access</a:t>
          </a:r>
          <a:r>
            <a:rPr lang="en-US" sz="1100" baseline="0"/>
            <a:t> dropdown menu. In the dropdown menu, select a sampling location to populate sampling data and graphs.</a:t>
          </a:r>
          <a:endParaRPr lang="en-US" sz="1100"/>
        </a:p>
      </xdr:txBody>
    </xdr:sp>
    <xdr:clientData/>
  </xdr:twoCellAnchor>
  <xdr:twoCellAnchor>
    <xdr:from>
      <xdr:col>0</xdr:col>
      <xdr:colOff>561975</xdr:colOff>
      <xdr:row>5</xdr:row>
      <xdr:rowOff>209550</xdr:rowOff>
    </xdr:from>
    <xdr:to>
      <xdr:col>1</xdr:col>
      <xdr:colOff>561975</xdr:colOff>
      <xdr:row>7</xdr:row>
      <xdr:rowOff>28575</xdr:rowOff>
    </xdr:to>
    <xdr:sp macro="" textlink="">
      <xdr:nvSpPr>
        <xdr:cNvPr id="7" name="Arrow: Right 6">
          <a:extLst>
            <a:ext uri="{FF2B5EF4-FFF2-40B4-BE49-F238E27FC236}">
              <a16:creationId xmlns:a16="http://schemas.microsoft.com/office/drawing/2014/main" id="{AB1606BC-69EE-4A9B-A052-C039CC5D9D48}"/>
            </a:ext>
          </a:extLst>
        </xdr:cNvPr>
        <xdr:cNvSpPr/>
      </xdr:nvSpPr>
      <xdr:spPr>
        <a:xfrm>
          <a:off x="561975" y="781050"/>
          <a:ext cx="609600" cy="2762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247650</xdr:colOff>
      <xdr:row>14</xdr:row>
      <xdr:rowOff>161924</xdr:rowOff>
    </xdr:from>
    <xdr:to>
      <xdr:col>2</xdr:col>
      <xdr:colOff>2247900</xdr:colOff>
      <xdr:row>22</xdr:row>
      <xdr:rowOff>133350</xdr:rowOff>
    </xdr:to>
    <xdr:sp macro="" textlink="">
      <xdr:nvSpPr>
        <xdr:cNvPr id="8" name="TextBox 7">
          <a:extLst>
            <a:ext uri="{FF2B5EF4-FFF2-40B4-BE49-F238E27FC236}">
              <a16:creationId xmlns:a16="http://schemas.microsoft.com/office/drawing/2014/main" id="{30303409-F164-4FFB-9FBF-487FCC33343A}"/>
            </a:ext>
          </a:extLst>
        </xdr:cNvPr>
        <xdr:cNvSpPr txBox="1"/>
      </xdr:nvSpPr>
      <xdr:spPr>
        <a:xfrm>
          <a:off x="1466850" y="3333749"/>
          <a:ext cx="2000250" cy="1495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KEY</a:t>
          </a:r>
        </a:p>
        <a:p>
          <a:endParaRPr lang="en-US" sz="1100"/>
        </a:p>
        <a:p>
          <a:r>
            <a:rPr lang="en-US" sz="1100"/>
            <a:t>ND</a:t>
          </a:r>
          <a:r>
            <a:rPr lang="en-US" sz="1100" baseline="0"/>
            <a:t> = Sample concentration was undetectable.</a:t>
          </a:r>
        </a:p>
        <a:p>
          <a:endParaRPr lang="en-US" sz="1100" baseline="0"/>
        </a:p>
        <a:p>
          <a:r>
            <a:rPr lang="en-US" sz="1100" baseline="0"/>
            <a:t>" - " = No sample collected.</a:t>
          </a:r>
        </a:p>
        <a:p>
          <a:endParaRPr lang="en-US" sz="1100" baseline="0"/>
        </a:p>
        <a:p>
          <a:r>
            <a:rPr lang="en-US" sz="1100" baseline="0"/>
            <a:t>mg/L = Milligrams/Liter</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1457326</xdr:colOff>
      <xdr:row>13</xdr:row>
      <xdr:rowOff>14286</xdr:rowOff>
    </xdr:from>
    <xdr:to>
      <xdr:col>14</xdr:col>
      <xdr:colOff>28575</xdr:colOff>
      <xdr:row>33</xdr:row>
      <xdr:rowOff>85725</xdr:rowOff>
    </xdr:to>
    <xdr:graphicFrame macro="">
      <xdr:nvGraphicFramePr>
        <xdr:cNvPr id="2" name="Chart 1">
          <a:extLst>
            <a:ext uri="{FF2B5EF4-FFF2-40B4-BE49-F238E27FC236}">
              <a16:creationId xmlns:a16="http://schemas.microsoft.com/office/drawing/2014/main" id="{E9F48DFE-BE57-484A-A0D7-C244975E6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12</xdr:row>
      <xdr:rowOff>180975</xdr:rowOff>
    </xdr:from>
    <xdr:to>
      <xdr:col>27</xdr:col>
      <xdr:colOff>171449</xdr:colOff>
      <xdr:row>33</xdr:row>
      <xdr:rowOff>76200</xdr:rowOff>
    </xdr:to>
    <xdr:graphicFrame macro="">
      <xdr:nvGraphicFramePr>
        <xdr:cNvPr id="3" name="Chart 2">
          <a:extLst>
            <a:ext uri="{FF2B5EF4-FFF2-40B4-BE49-F238E27FC236}">
              <a16:creationId xmlns:a16="http://schemas.microsoft.com/office/drawing/2014/main" id="{08E881A7-4159-4F02-9FB7-EB812796E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xdr:row>
      <xdr:rowOff>161925</xdr:rowOff>
    </xdr:from>
    <xdr:to>
      <xdr:col>1</xdr:col>
      <xdr:colOff>571500</xdr:colOff>
      <xdr:row>5</xdr:row>
      <xdr:rowOff>47625</xdr:rowOff>
    </xdr:to>
    <xdr:sp macro="" textlink="">
      <xdr:nvSpPr>
        <xdr:cNvPr id="4" name="Arrow: Right 3">
          <a:extLst>
            <a:ext uri="{FF2B5EF4-FFF2-40B4-BE49-F238E27FC236}">
              <a16:creationId xmlns:a16="http://schemas.microsoft.com/office/drawing/2014/main" id="{BC2CADE5-5141-4B48-A432-40ACD3832BE3}"/>
            </a:ext>
          </a:extLst>
        </xdr:cNvPr>
        <xdr:cNvSpPr/>
      </xdr:nvSpPr>
      <xdr:spPr>
        <a:xfrm>
          <a:off x="609600" y="733425"/>
          <a:ext cx="571500" cy="3333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47625</xdr:colOff>
      <xdr:row>6</xdr:row>
      <xdr:rowOff>38100</xdr:rowOff>
    </xdr:from>
    <xdr:to>
      <xdr:col>2</xdr:col>
      <xdr:colOff>3000375</xdr:colOff>
      <xdr:row>10</xdr:row>
      <xdr:rowOff>123825</xdr:rowOff>
    </xdr:to>
    <xdr:sp macro="" textlink="">
      <xdr:nvSpPr>
        <xdr:cNvPr id="5" name="TextBox 4">
          <a:extLst>
            <a:ext uri="{FF2B5EF4-FFF2-40B4-BE49-F238E27FC236}">
              <a16:creationId xmlns:a16="http://schemas.microsoft.com/office/drawing/2014/main" id="{C9EB3BD9-5DEE-4B05-AC01-8485F20EFB67}"/>
            </a:ext>
          </a:extLst>
        </xdr:cNvPr>
        <xdr:cNvSpPr txBox="1"/>
      </xdr:nvSpPr>
      <xdr:spPr>
        <a:xfrm>
          <a:off x="1266825" y="1247775"/>
          <a:ext cx="295275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To Use: Select the Blue box under 'Select Sampling Location' to access dropdown menu. In the dropdown menu, select a sampling location to populate sampling data and graphs.</a:t>
          </a:r>
        </a:p>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180975</xdr:rowOff>
    </xdr:from>
    <xdr:to>
      <xdr:col>13</xdr:col>
      <xdr:colOff>522903</xdr:colOff>
      <xdr:row>21</xdr:row>
      <xdr:rowOff>419100</xdr:rowOff>
    </xdr:to>
    <xdr:pic>
      <xdr:nvPicPr>
        <xdr:cNvPr id="2" name="Picture 1">
          <a:extLst>
            <a:ext uri="{FF2B5EF4-FFF2-40B4-BE49-F238E27FC236}">
              <a16:creationId xmlns:a16="http://schemas.microsoft.com/office/drawing/2014/main" id="{F56507ED-643A-4615-9BA4-8A7A1FC5FB82}"/>
            </a:ext>
          </a:extLst>
        </xdr:cNvPr>
        <xdr:cNvPicPr>
          <a:picLocks noChangeAspect="1"/>
        </xdr:cNvPicPr>
      </xdr:nvPicPr>
      <xdr:blipFill rotWithShape="1">
        <a:blip xmlns:r="http://schemas.openxmlformats.org/officeDocument/2006/relationships" r:embed="rId1"/>
        <a:srcRect t="13355" b="15236"/>
        <a:stretch/>
      </xdr:blipFill>
      <xdr:spPr>
        <a:xfrm>
          <a:off x="676275" y="180975"/>
          <a:ext cx="7771428" cy="7181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7DFE02-1259-4426-9AC7-48BA85F54DE8}" name="Table1" displayName="Table1" ref="O2:Q22" totalsRowShown="0">
  <tableColumns count="3">
    <tableColumn id="2" xr3:uid="{94AD599A-7719-4D06-BAAA-CFEAC07E02E4}" name="Stream Name" dataDxfId="2"/>
    <tableColumn id="3" xr3:uid="{67654FC9-32DB-44F3-BB42-72F2B0BEE8FB}" name="SWIMS ID" dataDxfId="1"/>
    <tableColumn id="4" xr3:uid="{0794B38A-8900-432F-B07D-AA30A7D616EA}" name="SWIMS Station Name"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30EA-9A6C-4340-880E-813BFE50F747}">
  <dimension ref="A1"/>
  <sheetViews>
    <sheetView showGridLines="0" workbookViewId="0">
      <selection activeCell="A43" sqref="A43"/>
    </sheetView>
  </sheetViews>
  <sheetFormatPr defaultRowHeight="15" x14ac:dyDescent="0.25"/>
  <sheetData/>
  <sheetProtection algorithmName="SHA-512" hashValue="mxJUXz6DzbMG+wcvP6goPvQBSIqtLIVqot39xVYOEIyFMxDikbnAHt/nyddZPtXmRLOulwzKzti1EV0aC5lr0A==" saltValue="mLJ0HtOjubH1UYyuR06cg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257A-23E3-4C08-A807-B65BE4168D72}">
  <dimension ref="A1:AR28"/>
  <sheetViews>
    <sheetView showGridLines="0" zoomScaleNormal="100" workbookViewId="0">
      <selection activeCell="C15" sqref="C15"/>
    </sheetView>
  </sheetViews>
  <sheetFormatPr defaultRowHeight="15" x14ac:dyDescent="0.25"/>
  <cols>
    <col min="1" max="2" width="9.140625" style="28"/>
    <col min="3" max="3" width="48.7109375" customWidth="1"/>
    <col min="4" max="4" width="4.5703125" hidden="1" customWidth="1"/>
    <col min="5" max="5" width="8.85546875" style="27" customWidth="1"/>
    <col min="6" max="6" width="11.28515625" customWidth="1"/>
    <col min="7" max="13" width="7.28515625" customWidth="1"/>
    <col min="14" max="14" width="7.28515625" style="127" customWidth="1"/>
    <col min="15" max="15" width="7.28515625" style="152" customWidth="1"/>
    <col min="16" max="22" width="7.28515625" customWidth="1"/>
    <col min="23" max="23" width="7.28515625" style="127" customWidth="1"/>
    <col min="24" max="24" width="7.28515625" style="152" customWidth="1"/>
    <col min="25" max="31" width="7.28515625" customWidth="1"/>
    <col min="32" max="32" width="7.28515625" style="127" customWidth="1"/>
    <col min="33" max="33" width="7.28515625" style="152" customWidth="1"/>
    <col min="34" max="35" width="7.28515625" customWidth="1"/>
    <col min="36" max="36" width="7.28515625" style="127" customWidth="1"/>
    <col min="37" max="37" width="7.28515625" style="152" customWidth="1"/>
  </cols>
  <sheetData>
    <row r="1" spans="1:44" s="28" customFormat="1" x14ac:dyDescent="0.25">
      <c r="N1" s="127"/>
      <c r="O1" s="152"/>
      <c r="W1" s="127"/>
      <c r="X1" s="152"/>
      <c r="AF1" s="127"/>
      <c r="AG1" s="152"/>
      <c r="AJ1" s="127"/>
      <c r="AK1" s="152"/>
    </row>
    <row r="2" spans="1:44" s="113" customFormat="1" ht="23.25" x14ac:dyDescent="0.35">
      <c r="B2" s="126" t="s">
        <v>89</v>
      </c>
      <c r="N2" s="127"/>
      <c r="O2" s="152"/>
      <c r="W2" s="127"/>
      <c r="X2" s="152"/>
      <c r="AF2" s="127"/>
      <c r="AG2" s="152"/>
      <c r="AJ2" s="127"/>
      <c r="AK2" s="152"/>
    </row>
    <row r="3" spans="1:44" s="113" customFormat="1" ht="18.75" customHeight="1" x14ac:dyDescent="0.35">
      <c r="A3" s="126"/>
      <c r="N3" s="127"/>
      <c r="O3" s="152"/>
      <c r="W3" s="127"/>
      <c r="X3" s="152"/>
      <c r="AF3" s="127"/>
      <c r="AG3" s="152"/>
      <c r="AJ3" s="127"/>
      <c r="AK3" s="152"/>
    </row>
    <row r="4" spans="1:44" s="28" customFormat="1" x14ac:dyDescent="0.25">
      <c r="H4" s="114" t="s">
        <v>80</v>
      </c>
      <c r="N4" s="127"/>
      <c r="O4" s="152"/>
      <c r="W4" s="127"/>
      <c r="X4" s="152"/>
      <c r="AF4" s="127"/>
      <c r="AG4" s="152"/>
      <c r="AJ4" s="127"/>
      <c r="AK4" s="152"/>
    </row>
    <row r="5" spans="1:44" ht="36" customHeight="1" x14ac:dyDescent="0.25">
      <c r="F5" s="115"/>
      <c r="G5" s="190" t="s">
        <v>84</v>
      </c>
      <c r="H5" s="191"/>
      <c r="I5" s="191"/>
      <c r="J5" s="191"/>
      <c r="K5" s="191"/>
      <c r="L5" s="191"/>
      <c r="M5" s="191"/>
      <c r="N5" s="192"/>
      <c r="O5" s="193"/>
      <c r="P5" s="190" t="s">
        <v>85</v>
      </c>
      <c r="Q5" s="191"/>
      <c r="R5" s="191"/>
      <c r="S5" s="191"/>
      <c r="T5" s="191"/>
      <c r="U5" s="191"/>
      <c r="V5" s="191"/>
      <c r="W5" s="194"/>
      <c r="X5" s="193"/>
      <c r="Y5" s="190" t="s">
        <v>86</v>
      </c>
      <c r="Z5" s="191"/>
      <c r="AA5" s="191"/>
      <c r="AB5" s="191"/>
      <c r="AC5" s="191"/>
      <c r="AD5" s="191"/>
      <c r="AE5" s="191"/>
      <c r="AF5" s="194"/>
      <c r="AG5" s="195"/>
      <c r="AH5" s="196" t="s">
        <v>87</v>
      </c>
      <c r="AI5" s="197"/>
      <c r="AJ5" s="198"/>
      <c r="AK5" s="199"/>
      <c r="AL5" s="26"/>
      <c r="AM5" s="26"/>
      <c r="AN5" s="26"/>
      <c r="AO5" s="26"/>
      <c r="AP5" s="26"/>
      <c r="AQ5" s="26"/>
      <c r="AR5" s="26"/>
    </row>
    <row r="6" spans="1:44" ht="19.5" thickBot="1" x14ac:dyDescent="0.35">
      <c r="C6" s="29" t="s">
        <v>91</v>
      </c>
      <c r="F6" s="30" t="s">
        <v>0</v>
      </c>
      <c r="G6" s="31">
        <v>2015</v>
      </c>
      <c r="H6" s="31">
        <v>2016</v>
      </c>
      <c r="I6" s="31">
        <v>2017</v>
      </c>
      <c r="J6" s="31">
        <v>2018</v>
      </c>
      <c r="K6" s="31">
        <v>2019</v>
      </c>
      <c r="L6" s="32">
        <v>2020</v>
      </c>
      <c r="M6" s="32">
        <v>2021</v>
      </c>
      <c r="N6" s="31">
        <v>2022</v>
      </c>
      <c r="O6" s="146">
        <v>2023</v>
      </c>
      <c r="P6" s="33">
        <v>2015</v>
      </c>
      <c r="Q6" s="33">
        <v>2016</v>
      </c>
      <c r="R6" s="33">
        <v>2017</v>
      </c>
      <c r="S6" s="33">
        <v>2018</v>
      </c>
      <c r="T6" s="33">
        <v>2019</v>
      </c>
      <c r="U6" s="33">
        <v>2020</v>
      </c>
      <c r="V6" s="33">
        <v>2021</v>
      </c>
      <c r="W6" s="33">
        <v>2022</v>
      </c>
      <c r="X6" s="34">
        <v>2023</v>
      </c>
      <c r="Y6" s="35">
        <v>2015</v>
      </c>
      <c r="Z6" s="35">
        <v>2016</v>
      </c>
      <c r="AA6" s="35">
        <v>2017</v>
      </c>
      <c r="AB6" s="35">
        <v>2018</v>
      </c>
      <c r="AC6" s="36">
        <v>2019</v>
      </c>
      <c r="AD6" s="35">
        <v>2020</v>
      </c>
      <c r="AE6" s="145">
        <v>2021</v>
      </c>
      <c r="AF6" s="36">
        <v>2022</v>
      </c>
      <c r="AG6" s="147">
        <v>2023</v>
      </c>
      <c r="AH6" s="149">
        <v>2020</v>
      </c>
      <c r="AI6" s="149">
        <v>2021</v>
      </c>
      <c r="AJ6" s="149">
        <v>2022</v>
      </c>
      <c r="AK6" s="148">
        <v>2023</v>
      </c>
      <c r="AL6" s="24"/>
      <c r="AM6" s="24"/>
      <c r="AN6" s="24"/>
      <c r="AO6" s="24"/>
      <c r="AP6" s="24"/>
      <c r="AQ6" s="24"/>
      <c r="AR6" s="24"/>
    </row>
    <row r="7" spans="1:44" ht="16.5" thickBot="1" x14ac:dyDescent="0.3">
      <c r="C7" s="123" t="s">
        <v>37</v>
      </c>
      <c r="D7">
        <f>INDEX(AllData!B3:B122,MATCH(C7,AllData!A3:A122,0))</f>
        <v>1</v>
      </c>
      <c r="F7" s="37" t="s">
        <v>2</v>
      </c>
      <c r="G7" s="60">
        <f>VLOOKUP($D7,AllData!$B$3:$AF$122,3)</f>
        <v>0.34</v>
      </c>
      <c r="H7" s="60">
        <f>VLOOKUP($D7,AllData!$B$3:$AF$122,4)</f>
        <v>7.1400000000000005E-2</v>
      </c>
      <c r="I7" s="60">
        <f>VLOOKUP($D7,AllData!$B$3:$AF$122,5)</f>
        <v>0.33100000000000002</v>
      </c>
      <c r="J7" s="60">
        <f>VLOOKUP($D7,AllData!$B$3:$AF$122,6)</f>
        <v>0.16800000000000001</v>
      </c>
      <c r="K7" s="60">
        <f>VLOOKUP($D7,AllData!$B$3:$AF$122,7)</f>
        <v>0.23</v>
      </c>
      <c r="L7" s="60" t="str">
        <f>VLOOKUP($D7,AllData!$B$3:$AF$122,8)</f>
        <v>-</v>
      </c>
      <c r="M7" s="60" t="str">
        <f>VLOOKUP($D7,AllData!$B$3:$AF$122,9)</f>
        <v>-</v>
      </c>
      <c r="N7" s="181">
        <f>VLOOKUP($D7,AllData!$B$3:$AF$122,10)</f>
        <v>3.0800000000000001E-2</v>
      </c>
      <c r="O7" s="181">
        <f>VLOOKUP($D7,AllData!$B$3:$AF$122,11)</f>
        <v>7.1599999999999997E-2</v>
      </c>
      <c r="P7" s="61">
        <f>VLOOKUP($D7,AllData!$B$3:$AF$122,12)</f>
        <v>0.16</v>
      </c>
      <c r="Q7" s="61">
        <f>VLOOKUP($D7,AllData!$B$3:$AF$122,13)</f>
        <v>2.6599999999999999E-2</v>
      </c>
      <c r="R7" s="61">
        <f>VLOOKUP($D7,AllData!$B$3:$AF$122,14)</f>
        <v>0.14099999999999999</v>
      </c>
      <c r="S7" s="61">
        <f>VLOOKUP($D7,AllData!$B$3:$AF$122,15)</f>
        <v>8.6099999999999996E-2</v>
      </c>
      <c r="T7" s="61">
        <f>VLOOKUP($D7,AllData!$B$3:$AF$122,16)</f>
        <v>0.109</v>
      </c>
      <c r="U7" s="61" t="str">
        <f>VLOOKUP($D7,AllData!$B$3:$AF$122,17)</f>
        <v>-</v>
      </c>
      <c r="V7" s="150" t="str">
        <f>VLOOKUP($D7,AllData!$B$3:$AF$122,18)</f>
        <v>-</v>
      </c>
      <c r="W7" s="150" t="str">
        <f>VLOOKUP($D7,AllData!$B$3:$AF$122,19)</f>
        <v>ND</v>
      </c>
      <c r="X7" s="150">
        <f>VLOOKUP($D7,AllData!$B$3:$AF$122,20)</f>
        <v>2.93E-2</v>
      </c>
      <c r="Y7" s="62">
        <f>VLOOKUP($D7,AllData!$B$3:$AF$122,21)</f>
        <v>61</v>
      </c>
      <c r="Z7" s="62">
        <f>VLOOKUP($D7,AllData!$B$3:$AF$122,22)</f>
        <v>3.2</v>
      </c>
      <c r="AA7" s="62">
        <f>VLOOKUP($D7,AllData!$B$3:$AF$122,23)</f>
        <v>47.7</v>
      </c>
      <c r="AB7" s="62">
        <f>VLOOKUP($D7,AllData!$B$3:$AF$122,24)</f>
        <v>15</v>
      </c>
      <c r="AC7" s="62">
        <f>VLOOKUP($D7,AllData!$B$3:$AF$122,25)</f>
        <v>82</v>
      </c>
      <c r="AD7" s="62" t="str">
        <f>VLOOKUP($D7,AllData!$B$3:$AF$122,26)</f>
        <v>-</v>
      </c>
      <c r="AE7" s="62" t="str">
        <f>VLOOKUP($D7,AllData!$B$3:$AF$122,27)</f>
        <v>-</v>
      </c>
      <c r="AF7" s="62">
        <f>VLOOKUP($D7,AllData!$B$3:$AF$122,28)</f>
        <v>3</v>
      </c>
      <c r="AG7" s="62">
        <f>VLOOKUP($D7,AllData!$B$3:$AF$122,29)</f>
        <v>3</v>
      </c>
      <c r="AH7" s="63" t="str">
        <f>VLOOKUP($D7,AllData!$B$3:$AF$122,30)</f>
        <v>-</v>
      </c>
      <c r="AI7" s="63" t="str">
        <f>VLOOKUP($D7,AllData!$B$3:$AF$122,31)</f>
        <v>-</v>
      </c>
      <c r="AJ7" s="63">
        <f>VLOOKUP($D7,AllData!$B$3:$AG$122,32)</f>
        <v>1.1399999999999999</v>
      </c>
      <c r="AK7" s="63">
        <f>VLOOKUP($D7,AllData!$B$3:$AH$122,33)</f>
        <v>2.0099999999999998</v>
      </c>
      <c r="AL7" s="25"/>
      <c r="AM7" s="25"/>
      <c r="AN7" s="25"/>
      <c r="AO7" s="25"/>
      <c r="AP7" s="25"/>
      <c r="AQ7" s="25"/>
      <c r="AR7" s="25"/>
    </row>
    <row r="8" spans="1:44" x14ac:dyDescent="0.25">
      <c r="D8">
        <f>D7+1</f>
        <v>2</v>
      </c>
      <c r="F8" s="38" t="s">
        <v>3</v>
      </c>
      <c r="G8" s="60">
        <f>VLOOKUP($D8,AllData!$B$3:$AF$122,3)</f>
        <v>0.26800000000000002</v>
      </c>
      <c r="H8" s="60">
        <f>VLOOKUP($D8,AllData!$B$3:$AF$122,4)</f>
        <v>0.34200000000000003</v>
      </c>
      <c r="I8" s="60">
        <f>VLOOKUP($D8,AllData!$B$3:$AF$122,5)</f>
        <v>1.67</v>
      </c>
      <c r="J8" s="60">
        <f>VLOOKUP($D8,AllData!$B$3:$AF$122,6)</f>
        <v>0.24399999999999999</v>
      </c>
      <c r="K8" s="60">
        <f>VLOOKUP($D8,AllData!$B$3:$AF$122,7)</f>
        <v>0.26200000000000001</v>
      </c>
      <c r="L8" s="60" t="str">
        <f>VLOOKUP($D8,AllData!$B$3:$AF$122,8)</f>
        <v>-</v>
      </c>
      <c r="M8" s="60">
        <f>VLOOKUP($D8,AllData!$B$3:$AF$122,9)</f>
        <v>0.51400000000000001</v>
      </c>
      <c r="N8" s="60">
        <f>VLOOKUP($D8,AllData!$B$3:$AF$122,10)</f>
        <v>0.184</v>
      </c>
      <c r="O8" s="60">
        <f>VLOOKUP($D8,AllData!$B$3:$AF$122,11)</f>
        <v>0.10299999999999999</v>
      </c>
      <c r="P8" s="61">
        <f>VLOOKUP($D8,AllData!$B$3:$AF$122,12)</f>
        <v>0.18</v>
      </c>
      <c r="Q8" s="61">
        <f>VLOOKUP($D8,AllData!$B$3:$AF$122,13)</f>
        <v>0.187</v>
      </c>
      <c r="R8" s="61">
        <f>VLOOKUP($D8,AllData!$B$3:$AF$122,14)</f>
        <v>0.32300000000000001</v>
      </c>
      <c r="S8" s="61">
        <f>VLOOKUP($D8,AllData!$B$3:$AF$122,15)</f>
        <v>0.16700000000000001</v>
      </c>
      <c r="T8" s="61">
        <f>VLOOKUP($D8,AllData!$B$3:$AF$122,16)</f>
        <v>0.123</v>
      </c>
      <c r="U8" s="61" t="str">
        <f>VLOOKUP($D8,AllData!$B$3:$AF$122,17)</f>
        <v>-</v>
      </c>
      <c r="V8" s="150">
        <f>VLOOKUP($D8,AllData!$B$3:$AF$122,18)</f>
        <v>0.26</v>
      </c>
      <c r="W8" s="150">
        <f>VLOOKUP($D8,AllData!$B$3:$AF$122,19)</f>
        <v>0.13200000000000001</v>
      </c>
      <c r="X8" s="150">
        <f>VLOOKUP($D8,AllData!$B$3:$AF$122,20)</f>
        <v>7.6700000000000004E-2</v>
      </c>
      <c r="Y8" s="62">
        <f>VLOOKUP($D8,AllData!$B$3:$AF$122,21)</f>
        <v>4.4000000000000004</v>
      </c>
      <c r="Z8" s="62">
        <f>VLOOKUP($D8,AllData!$B$3:$AF$122,22)</f>
        <v>82.3</v>
      </c>
      <c r="AA8" s="62">
        <f>VLOOKUP($D8,AllData!$B$3:$AF$122,23)</f>
        <v>1010</v>
      </c>
      <c r="AB8" s="62">
        <f>VLOOKUP($D8,AllData!$B$3:$AF$122,24)</f>
        <v>13.3</v>
      </c>
      <c r="AC8" s="62">
        <f>VLOOKUP($D8,AllData!$B$3:$AF$122,25)</f>
        <v>82.3</v>
      </c>
      <c r="AD8" s="62" t="str">
        <f>VLOOKUP($D8,AllData!$B$3:$AF$122,26)</f>
        <v>-</v>
      </c>
      <c r="AE8" s="62">
        <f>VLOOKUP($D8,AllData!$B$3:$AF$122,27)</f>
        <v>141</v>
      </c>
      <c r="AF8" s="62">
        <f>VLOOKUP($D8,AllData!$B$3:$AF$122,28)</f>
        <v>698</v>
      </c>
      <c r="AG8" s="62" t="str">
        <f>VLOOKUP($D8,AllData!$B$3:$AF$122,29)</f>
        <v>ND</v>
      </c>
      <c r="AH8" s="63" t="str">
        <f>VLOOKUP($D8,AllData!$B$3:$AF$122,30)</f>
        <v>-</v>
      </c>
      <c r="AI8" s="63">
        <f>VLOOKUP($D8,AllData!$B$3:$AF$122,31)</f>
        <v>23.1</v>
      </c>
      <c r="AJ8" s="63">
        <f>VLOOKUP($D8,AllData!$B$3:$AG$122,32)</f>
        <v>2.2200000000000002</v>
      </c>
      <c r="AK8" s="63">
        <f>VLOOKUP($D8,AllData!$B$3:$AH$122,33)</f>
        <v>0.746</v>
      </c>
      <c r="AL8" s="25"/>
      <c r="AM8" s="25"/>
      <c r="AN8" s="25"/>
      <c r="AO8" s="25"/>
      <c r="AP8" s="25"/>
      <c r="AQ8" s="25"/>
      <c r="AR8" s="25"/>
    </row>
    <row r="9" spans="1:44" x14ac:dyDescent="0.25">
      <c r="D9">
        <f t="shared" ref="D9:D12" si="0">D8+1</f>
        <v>3</v>
      </c>
      <c r="F9" s="38" t="s">
        <v>4</v>
      </c>
      <c r="G9" s="60">
        <f>VLOOKUP($D9,AllData!$B$3:$AF$122,3)</f>
        <v>0.35399999999999998</v>
      </c>
      <c r="H9" s="60">
        <f>VLOOKUP($D9,AllData!$B$3:$AF$122,4)</f>
        <v>0.40699999999999997</v>
      </c>
      <c r="I9" s="60">
        <f>VLOOKUP($D9,AllData!$B$3:$AF$122,5)</f>
        <v>0.34499999999999997</v>
      </c>
      <c r="J9" s="60">
        <f>VLOOKUP($D9,AllData!$B$3:$AF$122,6)</f>
        <v>0.31900000000000001</v>
      </c>
      <c r="K9" s="60">
        <f>VLOOKUP($D9,AllData!$B$3:$AF$122,7)</f>
        <v>0.26700000000000002</v>
      </c>
      <c r="L9" s="60" t="str">
        <f>VLOOKUP($D9,AllData!$B$3:$AF$122,8)</f>
        <v>-</v>
      </c>
      <c r="M9" s="60">
        <f>VLOOKUP($D9,AllData!$B$3:$AF$122,9)</f>
        <v>0.17599999999999999</v>
      </c>
      <c r="N9" s="60">
        <f>VLOOKUP($D9,AllData!$B$3:$AF$122,10)</f>
        <v>0.376</v>
      </c>
      <c r="O9" s="60">
        <f>VLOOKUP($D9,AllData!$B$3:$AF$122,11)</f>
        <v>0.46200000000000002</v>
      </c>
      <c r="P9" s="61">
        <f>VLOOKUP($D9,AllData!$B$3:$AF$122,12)</f>
        <v>0.27</v>
      </c>
      <c r="Q9" s="61">
        <f>VLOOKUP($D9,AllData!$B$3:$AF$122,13)</f>
        <v>0.25900000000000001</v>
      </c>
      <c r="R9" s="61">
        <f>VLOOKUP($D9,AllData!$B$3:$AF$122,14)</f>
        <v>0.251</v>
      </c>
      <c r="S9" s="61">
        <f>VLOOKUP($D9,AllData!$B$3:$AF$122,15)</f>
        <v>0.26400000000000001</v>
      </c>
      <c r="T9" s="61">
        <f>VLOOKUP($D9,AllData!$B$3:$AF$122,16)</f>
        <v>0.219</v>
      </c>
      <c r="U9" s="61" t="str">
        <f>VLOOKUP($D9,AllData!$B$3:$AF$122,17)</f>
        <v>-</v>
      </c>
      <c r="V9" s="150">
        <f>VLOOKUP($D9,AllData!$B$3:$AF$122,18)</f>
        <v>8.2000000000000003E-2</v>
      </c>
      <c r="W9" s="150">
        <f>VLOOKUP($D9,AllData!$B$3:$AF$122,19)</f>
        <v>0.30599999999999999</v>
      </c>
      <c r="X9" s="150">
        <f>VLOOKUP($D9,AllData!$B$3:$AF$122,20)</f>
        <v>0.38600000000000001</v>
      </c>
      <c r="Y9" s="62">
        <f>VLOOKUP($D9,AllData!$B$3:$AF$122,21)</f>
        <v>11.4</v>
      </c>
      <c r="Z9" s="62">
        <f>VLOOKUP($D9,AllData!$B$3:$AF$122,22)</f>
        <v>61.4</v>
      </c>
      <c r="AA9" s="62">
        <f>VLOOKUP($D9,AllData!$B$3:$AF$122,23)</f>
        <v>39.299999999999997</v>
      </c>
      <c r="AB9" s="62">
        <f>VLOOKUP($D9,AllData!$B$3:$AF$122,24)</f>
        <v>7</v>
      </c>
      <c r="AC9" s="62">
        <f>VLOOKUP($D9,AllData!$B$3:$AF$122,25)</f>
        <v>13.6</v>
      </c>
      <c r="AD9" s="62" t="str">
        <f>VLOOKUP($D9,AllData!$B$3:$AF$122,26)</f>
        <v>-</v>
      </c>
      <c r="AE9" s="62">
        <f>VLOOKUP($D9,AllData!$B$3:$AF$122,27)</f>
        <v>20.6</v>
      </c>
      <c r="AF9" s="62">
        <f>VLOOKUP($D9,AllData!$B$3:$AF$122,28)</f>
        <v>16.899999999999999</v>
      </c>
      <c r="AG9" s="62">
        <f>VLOOKUP($D9,AllData!$B$3:$AF$122,29)</f>
        <v>2</v>
      </c>
      <c r="AH9" s="63" t="str">
        <f>VLOOKUP($D9,AllData!$B$3:$AF$122,30)</f>
        <v>-</v>
      </c>
      <c r="AI9" s="63">
        <f>VLOOKUP($D9,AllData!$B$3:$AF$122,31)</f>
        <v>1.18</v>
      </c>
      <c r="AJ9" s="63">
        <f>VLOOKUP($D9,AllData!$B$3:$AG$122,32)</f>
        <v>1.89</v>
      </c>
      <c r="AK9" s="63">
        <f>VLOOKUP($D9,AllData!$B$3:$AH$122,33)</f>
        <v>1.08</v>
      </c>
      <c r="AL9" s="25"/>
      <c r="AM9" s="25"/>
      <c r="AN9" s="25"/>
      <c r="AO9" s="25"/>
      <c r="AP9" s="25"/>
      <c r="AQ9" s="25"/>
      <c r="AR9" s="25"/>
    </row>
    <row r="10" spans="1:44" x14ac:dyDescent="0.25">
      <c r="D10">
        <f t="shared" si="0"/>
        <v>4</v>
      </c>
      <c r="F10" s="38" t="s">
        <v>5</v>
      </c>
      <c r="G10" s="60">
        <f>VLOOKUP($D10,AllData!$B$3:$AF$122,3)</f>
        <v>0.27800000000000002</v>
      </c>
      <c r="H10" s="60">
        <f>VLOOKUP($D10,AllData!$B$3:$AF$122,4)</f>
        <v>0.251</v>
      </c>
      <c r="I10" s="60">
        <f>VLOOKUP($D10,AllData!$B$3:$AF$122,5)</f>
        <v>0.20699999999999999</v>
      </c>
      <c r="J10" s="60" t="str">
        <f>VLOOKUP($D10,AllData!$B$3:$AF$122,6)</f>
        <v>-</v>
      </c>
      <c r="K10" s="60">
        <f>VLOOKUP($D10,AllData!$B$3:$AF$122,7)</f>
        <v>0.28799999999999998</v>
      </c>
      <c r="L10" s="60">
        <f>VLOOKUP($D10,AllData!$B$3:$AF$122,8)</f>
        <v>0.26700000000000002</v>
      </c>
      <c r="M10" s="60">
        <f>VLOOKUP($D10,AllData!$B$3:$AF$122,9)</f>
        <v>0.186</v>
      </c>
      <c r="N10" s="60">
        <f>VLOOKUP($D10,AllData!$B$3:$AF$122,10)</f>
        <v>0.88800000000000001</v>
      </c>
      <c r="O10" s="60">
        <f>VLOOKUP($D10,AllData!$B$3:$AF$122,11)</f>
        <v>0.27700000000000002</v>
      </c>
      <c r="P10" s="61">
        <f>VLOOKUP($D10,AllData!$B$3:$AF$122,12)</f>
        <v>0.20100000000000001</v>
      </c>
      <c r="Q10" s="61">
        <f>VLOOKUP($D10,AllData!$B$3:$AF$122,13)</f>
        <v>0.17299999999999999</v>
      </c>
      <c r="R10" s="61">
        <f>VLOOKUP($D10,AllData!$B$3:$AF$122,14)</f>
        <v>0.126</v>
      </c>
      <c r="S10" s="61" t="str">
        <f>VLOOKUP($D10,AllData!$B$3:$AF$122,15)</f>
        <v>-</v>
      </c>
      <c r="T10" s="61">
        <f>VLOOKUP($D10,AllData!$B$3:$AF$122,16)</f>
        <v>0.13600000000000001</v>
      </c>
      <c r="U10" s="61">
        <f>VLOOKUP($D10,AllData!$B$3:$AF$122,17)</f>
        <v>9.5000000000000001E-2</v>
      </c>
      <c r="V10" s="150">
        <f>VLOOKUP($D10,AllData!$B$3:$AF$122,18)</f>
        <v>0.14299999999999999</v>
      </c>
      <c r="W10" s="150">
        <f>VLOOKUP($D10,AllData!$B$3:$AF$122,19)</f>
        <v>0.34799999999999998</v>
      </c>
      <c r="X10" s="150">
        <f>VLOOKUP($D10,AllData!$B$3:$AF$122,20)</f>
        <v>0.14599999999999999</v>
      </c>
      <c r="Y10" s="62">
        <f>VLOOKUP($D10,AllData!$B$3:$AF$122,21)</f>
        <v>17.399999999999999</v>
      </c>
      <c r="Z10" s="62">
        <f>VLOOKUP($D10,AllData!$B$3:$AF$122,22)</f>
        <v>13.2</v>
      </c>
      <c r="AA10" s="62">
        <f>VLOOKUP($D10,AllData!$B$3:$AF$122,23)</f>
        <v>14.7</v>
      </c>
      <c r="AB10" s="62" t="str">
        <f>VLOOKUP($D10,AllData!$B$3:$AF$122,24)</f>
        <v>-</v>
      </c>
      <c r="AC10" s="62">
        <f>VLOOKUP($D10,AllData!$B$3:$AF$122,25)</f>
        <v>11.5</v>
      </c>
      <c r="AD10" s="62">
        <f>VLOOKUP($D10,AllData!$B$3:$AF$122,26)</f>
        <v>59.2</v>
      </c>
      <c r="AE10" s="62">
        <f>VLOOKUP($D10,AllData!$B$3:$AF$122,27)</f>
        <v>4</v>
      </c>
      <c r="AF10" s="62">
        <f>VLOOKUP($D10,AllData!$B$3:$AF$122,28)</f>
        <v>378</v>
      </c>
      <c r="AG10" s="62">
        <f>VLOOKUP($D10,AllData!$B$3:$AF$122,29)</f>
        <v>18.399999999999999</v>
      </c>
      <c r="AH10" s="63">
        <f>VLOOKUP($D10,AllData!$B$3:$AF$122,30)</f>
        <v>1.1599999999999999</v>
      </c>
      <c r="AI10" s="63">
        <f>VLOOKUP($D10,AllData!$B$3:$AF$122,31)</f>
        <v>0.97599999999999998</v>
      </c>
      <c r="AJ10" s="63">
        <f>VLOOKUP($D10,AllData!$B$3:$AG$122,32)</f>
        <v>3.99</v>
      </c>
      <c r="AK10" s="63">
        <f>VLOOKUP($D10,AllData!$B$3:$AH$122,33)</f>
        <v>1.06</v>
      </c>
      <c r="AL10" s="25"/>
      <c r="AM10" s="25"/>
      <c r="AN10" s="25"/>
      <c r="AO10" s="25"/>
      <c r="AP10" s="25"/>
      <c r="AQ10" s="25"/>
      <c r="AR10" s="25"/>
    </row>
    <row r="11" spans="1:44" x14ac:dyDescent="0.25">
      <c r="D11">
        <f t="shared" si="0"/>
        <v>5</v>
      </c>
      <c r="F11" s="38" t="s">
        <v>6</v>
      </c>
      <c r="G11" s="60">
        <f>VLOOKUP($D11,AllData!$B$3:$AF$122,3)</f>
        <v>0.19900000000000001</v>
      </c>
      <c r="H11" s="60">
        <f>VLOOKUP($D11,AllData!$B$3:$AF$122,4)</f>
        <v>0.95399999999999996</v>
      </c>
      <c r="I11" s="60">
        <f>VLOOKUP($D11,AllData!$B$3:$AF$122,5)</f>
        <v>0.30499999999999999</v>
      </c>
      <c r="J11" s="60">
        <f>VLOOKUP($D11,AllData!$B$3:$AF$122,6)</f>
        <v>0.14699999999999999</v>
      </c>
      <c r="K11" s="60">
        <f>VLOOKUP($D11,AllData!$B$3:$AF$122,7)</f>
        <v>0.27300000000000002</v>
      </c>
      <c r="L11" s="60">
        <f>VLOOKUP($D11,AllData!$B$3:$AF$122,8)</f>
        <v>0.126</v>
      </c>
      <c r="M11" s="60">
        <f>VLOOKUP($D11,AllData!$B$3:$AF$122,9)</f>
        <v>9.4E-2</v>
      </c>
      <c r="N11" s="60">
        <f>VLOOKUP($D11,AllData!$B$3:$AF$122,10)</f>
        <v>0.35499999999999998</v>
      </c>
      <c r="O11" s="60">
        <f>VLOOKUP($D11,AllData!$B$3:$AF$122,11)</f>
        <v>0.185</v>
      </c>
      <c r="P11" s="61">
        <f>VLOOKUP($D11,AllData!$B$3:$AF$122,12)</f>
        <v>0.13900000000000001</v>
      </c>
      <c r="Q11" s="61">
        <f>VLOOKUP($D11,AllData!$B$3:$AF$122,13)</f>
        <v>0.34100000000000003</v>
      </c>
      <c r="R11" s="61">
        <f>VLOOKUP($D11,AllData!$B$3:$AF$122,14)</f>
        <v>0.23799999999999999</v>
      </c>
      <c r="S11" s="61">
        <f>VLOOKUP($D11,AllData!$B$3:$AF$122,15)</f>
        <v>7.2400000000000006E-2</v>
      </c>
      <c r="T11" s="61">
        <f>VLOOKUP($D11,AllData!$B$3:$AF$122,16)</f>
        <v>0.188</v>
      </c>
      <c r="U11" s="61">
        <f>VLOOKUP($D11,AllData!$B$3:$AF$122,17)</f>
        <v>6.2300000000000001E-2</v>
      </c>
      <c r="V11" s="150">
        <f>VLOOKUP($D11,AllData!$B$3:$AF$122,18)</f>
        <v>6.0999999999999999E-2</v>
      </c>
      <c r="W11" s="150" t="str">
        <f>VLOOKUP($D11,AllData!$B$3:$AF$122,19)</f>
        <v>-</v>
      </c>
      <c r="X11" s="150">
        <f>VLOOKUP($D11,AllData!$B$3:$AF$122,20)</f>
        <v>0.10199999999999999</v>
      </c>
      <c r="Y11" s="62">
        <f>VLOOKUP($D11,AllData!$B$3:$AF$122,21)</f>
        <v>8.75</v>
      </c>
      <c r="Z11" s="62">
        <f>VLOOKUP($D11,AllData!$B$3:$AF$122,22)</f>
        <v>420</v>
      </c>
      <c r="AA11" s="62">
        <f>VLOOKUP($D11,AllData!$B$3:$AF$122,23)</f>
        <v>11.6</v>
      </c>
      <c r="AB11" s="62">
        <f>VLOOKUP($D11,AllData!$B$3:$AF$122,24)</f>
        <v>2.6</v>
      </c>
      <c r="AC11" s="62">
        <f>VLOOKUP($D11,AllData!$B$3:$AF$122,25)</f>
        <v>19.8</v>
      </c>
      <c r="AD11" s="62" t="str">
        <f>VLOOKUP($D11,AllData!$B$3:$AF$122,26)</f>
        <v>-</v>
      </c>
      <c r="AE11" s="62">
        <f>VLOOKUP($D11,AllData!$B$3:$AF$122,27)</f>
        <v>19.8</v>
      </c>
      <c r="AF11" s="62">
        <f>VLOOKUP($D11,AllData!$B$3:$AF$122,28)</f>
        <v>54.5</v>
      </c>
      <c r="AG11" s="62">
        <f>VLOOKUP($D11,AllData!$B$3:$AF$122,29)</f>
        <v>13.2</v>
      </c>
      <c r="AH11" s="63">
        <f>VLOOKUP($D11,AllData!$B$3:$AF$122,30)</f>
        <v>1.44</v>
      </c>
      <c r="AI11" s="63">
        <f>VLOOKUP($D11,AllData!$B$3:$AF$122,31)</f>
        <v>0.85799999999999998</v>
      </c>
      <c r="AJ11" s="63">
        <f>VLOOKUP($D11,AllData!$B$3:$AG$122,32)</f>
        <v>3.27</v>
      </c>
      <c r="AK11" s="63">
        <f>VLOOKUP($D11,AllData!$B$3:$AH$122,33)</f>
        <v>0.75800000000000001</v>
      </c>
      <c r="AL11" s="25"/>
      <c r="AM11" s="25"/>
      <c r="AN11" s="25"/>
      <c r="AO11" s="25"/>
      <c r="AP11" s="25"/>
      <c r="AQ11" s="25"/>
      <c r="AR11" s="25"/>
    </row>
    <row r="12" spans="1:44" ht="15.75" thickBot="1" x14ac:dyDescent="0.3">
      <c r="D12">
        <f t="shared" si="0"/>
        <v>6</v>
      </c>
      <c r="F12" s="39" t="s">
        <v>7</v>
      </c>
      <c r="G12" s="64">
        <f>VLOOKUP($D12,AllData!$B$3:$AF$122,3)</f>
        <v>0.224</v>
      </c>
      <c r="H12" s="64">
        <f>VLOOKUP($D12,AllData!$B$3:$AF$122,4)</f>
        <v>0.14099999999999999</v>
      </c>
      <c r="I12" s="64">
        <f>VLOOKUP($D12,AllData!$B$3:$AF$122,5)</f>
        <v>0.254</v>
      </c>
      <c r="J12" s="64">
        <f>VLOOKUP($D12,AllData!$B$3:$AF$122,6)</f>
        <v>6.9099999999999995E-2</v>
      </c>
      <c r="K12" s="64">
        <f>VLOOKUP($D12,AllData!$B$3:$AF$122,7)</f>
        <v>0.224</v>
      </c>
      <c r="L12" s="64">
        <f>VLOOKUP($D12,AllData!$B$3:$AF$122,8)</f>
        <v>0.122</v>
      </c>
      <c r="M12" s="64">
        <f>VLOOKUP($D12,AllData!$B$3:$AF$122,9)</f>
        <v>6.7299999999999999E-2</v>
      </c>
      <c r="N12" s="64">
        <f>VLOOKUP($D12,AllData!$B$3:$AF$122,10)</f>
        <v>7.6200000000000004E-2</v>
      </c>
      <c r="O12" s="64">
        <f>VLOOKUP($D12,AllData!$B$3:$AF$122,11)</f>
        <v>0.189</v>
      </c>
      <c r="P12" s="65">
        <f>VLOOKUP($D12,AllData!$B$3:$AF$122,12)</f>
        <v>0.182</v>
      </c>
      <c r="Q12" s="65">
        <f>VLOOKUP($D12,AllData!$B$3:$AF$122,13)</f>
        <v>0.106</v>
      </c>
      <c r="R12" s="65">
        <f>VLOOKUP($D12,AllData!$B$3:$AF$122,14)</f>
        <v>0.15</v>
      </c>
      <c r="S12" s="65">
        <f>VLOOKUP($D12,AllData!$B$3:$AF$122,15)</f>
        <v>3.4099999999999998E-2</v>
      </c>
      <c r="T12" s="65">
        <f>VLOOKUP($D12,AllData!$B$3:$AF$122,16)</f>
        <v>0.16</v>
      </c>
      <c r="U12" s="65">
        <f>VLOOKUP($D12,AllData!$B$3:$AF$122,17)</f>
        <v>8.6099999999999996E-2</v>
      </c>
      <c r="V12" s="65">
        <f>VLOOKUP($D12,AllData!$B$3:$AF$122,18)</f>
        <v>4.5199999999999997E-2</v>
      </c>
      <c r="W12" s="65">
        <f>VLOOKUP($D12,AllData!$B$3:$AF$122,19)</f>
        <v>4.6300000000000001E-2</v>
      </c>
      <c r="X12" s="65">
        <f>VLOOKUP($D12,AllData!$B$3:$AF$122,20)</f>
        <v>0.125</v>
      </c>
      <c r="Y12" s="66">
        <f>VLOOKUP($D12,AllData!$B$3:$AF$122,21)</f>
        <v>7.8</v>
      </c>
      <c r="Z12" s="66">
        <f>VLOOKUP($D12,AllData!$B$3:$AF$122,22)</f>
        <v>3.2</v>
      </c>
      <c r="AA12" s="66">
        <f>VLOOKUP($D12,AllData!$B$3:$AF$122,23)</f>
        <v>7.8</v>
      </c>
      <c r="AB12" s="66" t="str">
        <f>VLOOKUP($D12,AllData!$B$3:$AF$122,24)</f>
        <v>ND</v>
      </c>
      <c r="AC12" s="66">
        <f>VLOOKUP($D12,AllData!$B$3:$AF$122,25)</f>
        <v>39.5</v>
      </c>
      <c r="AD12" s="66" t="str">
        <f>VLOOKUP($D12,AllData!$B$3:$AF$122,26)</f>
        <v>-</v>
      </c>
      <c r="AE12" s="66" t="str">
        <f>VLOOKUP($D12,AllData!$B$3:$AF$122,27)</f>
        <v>ND</v>
      </c>
      <c r="AF12" s="66">
        <f>VLOOKUP($D12,AllData!$B$3:$AF$122,28)</f>
        <v>2.2000000000000002</v>
      </c>
      <c r="AG12" s="66">
        <f>VLOOKUP($D12,AllData!$B$3:$AF$122,29)</f>
        <v>7</v>
      </c>
      <c r="AH12" s="67">
        <f>VLOOKUP($D12,AllData!$B$3:$AF$122,30)</f>
        <v>0.122</v>
      </c>
      <c r="AI12" s="67">
        <f>VLOOKUP($D12,AllData!$B$3:$AF$122,31)</f>
        <v>0.59399999999999997</v>
      </c>
      <c r="AJ12" s="67">
        <f>VLOOKUP($D12,AllData!$B$3:$AG$122,32)</f>
        <v>0.55500000000000005</v>
      </c>
      <c r="AK12" s="67">
        <f>VLOOKUP($D12,AllData!$B$3:$AH$122,33)</f>
        <v>0.82899999999999996</v>
      </c>
      <c r="AL12" s="25"/>
      <c r="AM12" s="25"/>
      <c r="AN12" s="25"/>
      <c r="AO12" s="25"/>
      <c r="AP12" s="25"/>
      <c r="AQ12" s="25"/>
      <c r="AR12" s="25"/>
    </row>
    <row r="13" spans="1:44" x14ac:dyDescent="0.25">
      <c r="F13" s="40" t="s">
        <v>8</v>
      </c>
      <c r="G13" s="41">
        <f t="shared" ref="G13:X13" si="1">IFERROR(AVERAGE(G7:G12),"")</f>
        <v>0.27716666666666673</v>
      </c>
      <c r="H13" s="41">
        <f t="shared" si="1"/>
        <v>0.3610666666666667</v>
      </c>
      <c r="I13" s="41">
        <f t="shared" si="1"/>
        <v>0.51866666666666672</v>
      </c>
      <c r="J13" s="41">
        <f t="shared" si="1"/>
        <v>0.18942000000000001</v>
      </c>
      <c r="K13" s="41">
        <f t="shared" si="1"/>
        <v>0.2573333333333333</v>
      </c>
      <c r="L13" s="41">
        <f t="shared" si="1"/>
        <v>0.17166666666666666</v>
      </c>
      <c r="M13" s="41">
        <f t="shared" si="1"/>
        <v>0.20745999999999998</v>
      </c>
      <c r="N13" s="41">
        <f t="shared" si="1"/>
        <v>0.31833333333333336</v>
      </c>
      <c r="O13" s="41">
        <f t="shared" si="1"/>
        <v>0.21460000000000001</v>
      </c>
      <c r="P13" s="42">
        <f t="shared" si="1"/>
        <v>0.18866666666666665</v>
      </c>
      <c r="Q13" s="42">
        <f t="shared" si="1"/>
        <v>0.18210000000000001</v>
      </c>
      <c r="R13" s="42">
        <f t="shared" si="1"/>
        <v>0.20483333333333331</v>
      </c>
      <c r="S13" s="42">
        <f t="shared" si="1"/>
        <v>0.12472000000000001</v>
      </c>
      <c r="T13" s="42">
        <f t="shared" si="1"/>
        <v>0.15583333333333332</v>
      </c>
      <c r="U13" s="42">
        <f t="shared" si="1"/>
        <v>8.1133333333333335E-2</v>
      </c>
      <c r="V13" s="42">
        <f t="shared" si="1"/>
        <v>0.11824000000000001</v>
      </c>
      <c r="W13" s="42">
        <f t="shared" si="1"/>
        <v>0.20807500000000001</v>
      </c>
      <c r="X13" s="42">
        <f t="shared" si="1"/>
        <v>0.14416666666666667</v>
      </c>
      <c r="Y13" s="43">
        <f t="shared" ref="Y13:AK13" si="2">IFERROR(AVERAGE(Y7:Y12),"")</f>
        <v>18.458333333333336</v>
      </c>
      <c r="Z13" s="43">
        <f t="shared" si="2"/>
        <v>97.216666666666683</v>
      </c>
      <c r="AA13" s="43">
        <f t="shared" si="2"/>
        <v>188.51666666666665</v>
      </c>
      <c r="AB13" s="43">
        <f t="shared" si="2"/>
        <v>9.4749999999999996</v>
      </c>
      <c r="AC13" s="43">
        <f t="shared" si="2"/>
        <v>41.45</v>
      </c>
      <c r="AD13" s="43">
        <f t="shared" si="2"/>
        <v>59.2</v>
      </c>
      <c r="AE13" s="43">
        <f t="shared" si="2"/>
        <v>46.35</v>
      </c>
      <c r="AF13" s="43">
        <f t="shared" si="2"/>
        <v>192.10000000000002</v>
      </c>
      <c r="AG13" s="43">
        <f t="shared" si="2"/>
        <v>8.7199999999999989</v>
      </c>
      <c r="AH13" s="44">
        <f t="shared" si="2"/>
        <v>0.90733333333333321</v>
      </c>
      <c r="AI13" s="44">
        <f t="shared" si="2"/>
        <v>5.3416000000000006</v>
      </c>
      <c r="AJ13" s="44">
        <f t="shared" si="2"/>
        <v>2.1774999999999998</v>
      </c>
      <c r="AK13" s="44">
        <f t="shared" si="2"/>
        <v>1.0805</v>
      </c>
    </row>
    <row r="14" spans="1:44" x14ac:dyDescent="0.25">
      <c r="F14" s="45" t="s">
        <v>10</v>
      </c>
      <c r="G14" s="46">
        <f t="shared" ref="G14:X14" si="3">IFERROR(MEDIAN(G7:G12),"")</f>
        <v>0.27300000000000002</v>
      </c>
      <c r="H14" s="46">
        <f t="shared" si="3"/>
        <v>0.29649999999999999</v>
      </c>
      <c r="I14" s="46">
        <f t="shared" si="3"/>
        <v>0.318</v>
      </c>
      <c r="J14" s="46">
        <f t="shared" si="3"/>
        <v>0.16800000000000001</v>
      </c>
      <c r="K14" s="46">
        <f t="shared" si="3"/>
        <v>0.26450000000000001</v>
      </c>
      <c r="L14" s="46">
        <f t="shared" si="3"/>
        <v>0.126</v>
      </c>
      <c r="M14" s="46">
        <f t="shared" si="3"/>
        <v>0.17599999999999999</v>
      </c>
      <c r="N14" s="46">
        <f t="shared" si="3"/>
        <v>0.26949999999999996</v>
      </c>
      <c r="O14" s="46">
        <f t="shared" si="3"/>
        <v>0.187</v>
      </c>
      <c r="P14" s="47">
        <f t="shared" si="3"/>
        <v>0.18099999999999999</v>
      </c>
      <c r="Q14" s="47">
        <f t="shared" si="3"/>
        <v>0.18</v>
      </c>
      <c r="R14" s="47">
        <f t="shared" si="3"/>
        <v>0.19400000000000001</v>
      </c>
      <c r="S14" s="47">
        <f t="shared" si="3"/>
        <v>8.6099999999999996E-2</v>
      </c>
      <c r="T14" s="47">
        <f t="shared" si="3"/>
        <v>0.14800000000000002</v>
      </c>
      <c r="U14" s="47">
        <f t="shared" si="3"/>
        <v>8.6099999999999996E-2</v>
      </c>
      <c r="V14" s="47">
        <f t="shared" si="3"/>
        <v>8.2000000000000003E-2</v>
      </c>
      <c r="W14" s="47">
        <f t="shared" si="3"/>
        <v>0.219</v>
      </c>
      <c r="X14" s="47">
        <f t="shared" si="3"/>
        <v>0.11349999999999999</v>
      </c>
      <c r="Y14" s="48">
        <f t="shared" ref="Y14:AK14" si="4">IFERROR(MEDIAN(Y7:Y12),"")</f>
        <v>10.074999999999999</v>
      </c>
      <c r="Z14" s="48">
        <f t="shared" si="4"/>
        <v>37.299999999999997</v>
      </c>
      <c r="AA14" s="48">
        <f t="shared" si="4"/>
        <v>27</v>
      </c>
      <c r="AB14" s="48">
        <f t="shared" si="4"/>
        <v>10.15</v>
      </c>
      <c r="AC14" s="48">
        <f t="shared" si="4"/>
        <v>29.65</v>
      </c>
      <c r="AD14" s="48">
        <f t="shared" si="4"/>
        <v>59.2</v>
      </c>
      <c r="AE14" s="48">
        <f t="shared" si="4"/>
        <v>20.200000000000003</v>
      </c>
      <c r="AF14" s="48">
        <f t="shared" si="4"/>
        <v>35.700000000000003</v>
      </c>
      <c r="AG14" s="48">
        <f t="shared" si="4"/>
        <v>7</v>
      </c>
      <c r="AH14" s="49">
        <f t="shared" si="4"/>
        <v>1.1599999999999999</v>
      </c>
      <c r="AI14" s="49">
        <f t="shared" si="4"/>
        <v>0.97599999999999998</v>
      </c>
      <c r="AJ14" s="49">
        <f t="shared" si="4"/>
        <v>2.0550000000000002</v>
      </c>
      <c r="AK14" s="49">
        <f t="shared" si="4"/>
        <v>0.94450000000000001</v>
      </c>
    </row>
    <row r="28" ht="14.25" customHeight="1" x14ac:dyDescent="0.25"/>
  </sheetData>
  <sheetProtection algorithmName="SHA-512" hashValue="G8u+XWpK9lmAVN4YiSriy3nzu1fVfol2wLtkxusl+QkD6Pu6BeTYzuYz4PRVpVD1oW5Cn832Uoye2xCSfpf24Q==" saltValue="PrfLLFjxr4RxYA769pDF/A==" spinCount="100000" sheet="1" objects="1" scenarios="1"/>
  <dataConsolidate/>
  <mergeCells count="4">
    <mergeCell ref="G5:O5"/>
    <mergeCell ref="P5:X5"/>
    <mergeCell ref="Y5:AG5"/>
    <mergeCell ref="AH5:AK5"/>
  </mergeCells>
  <dataValidations count="1">
    <dataValidation type="list" allowBlank="1" showInputMessage="1" showErrorMessage="1" sqref="C7" xr:uid="{85E6D694-90E3-4EB3-A33C-40F0C8F26F5B}">
      <formula1>Sampling_Sites</formula1>
    </dataValidation>
  </dataValidations>
  <pageMargins left="0.7" right="0.7" top="0.75" bottom="0.75" header="0.3" footer="0.3"/>
  <pageSetup orientation="portrait" r:id="rId1"/>
  <ignoredErrors>
    <ignoredError sqref="X7:X1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AEB1-64E7-41FA-A525-EF8DCF8413CA}">
  <dimension ref="A1:BH125"/>
  <sheetViews>
    <sheetView zoomScaleNormal="100" workbookViewId="0">
      <pane xSplit="1" topLeftCell="B1" activePane="topRight" state="frozen"/>
      <selection pane="topRight" activeCell="AH3" sqref="AH3:AH80"/>
    </sheetView>
  </sheetViews>
  <sheetFormatPr defaultRowHeight="15" x14ac:dyDescent="0.25"/>
  <cols>
    <col min="1" max="1" width="13.28515625" customWidth="1"/>
    <col min="2" max="2" width="5.140625" customWidth="1"/>
    <col min="3" max="3" width="9" style="21" customWidth="1"/>
    <col min="4" max="4" width="5.7109375" customWidth="1"/>
    <col min="5" max="5" width="5.42578125" customWidth="1"/>
    <col min="6" max="6" width="4.85546875" customWidth="1"/>
    <col min="7" max="7" width="5.42578125" customWidth="1"/>
    <col min="8" max="8" width="5.85546875" customWidth="1"/>
    <col min="9" max="10" width="5.85546875" style="130" customWidth="1"/>
    <col min="11" max="12" width="5.85546875" style="21" customWidth="1"/>
    <col min="13" max="13" width="5.140625" customWidth="1"/>
    <col min="14" max="14" width="5.5703125" customWidth="1"/>
    <col min="15" max="15" width="5.140625" customWidth="1"/>
    <col min="16" max="17" width="5.42578125" customWidth="1"/>
    <col min="18" max="20" width="5.85546875" style="130" customWidth="1"/>
    <col min="21" max="21" width="5.85546875" style="21" customWidth="1"/>
    <col min="22" max="25" width="4.42578125" style="22" bestFit="1" customWidth="1"/>
    <col min="26" max="26" width="5.28515625" style="22" bestFit="1" customWidth="1"/>
    <col min="27" max="29" width="4.42578125" style="131" bestFit="1" customWidth="1"/>
    <col min="30" max="30" width="4.42578125" style="23" customWidth="1"/>
    <col min="31" max="32" width="5.28515625" bestFit="1" customWidth="1"/>
    <col min="33" max="33" width="5.28515625" style="130" bestFit="1" customWidth="1"/>
    <col min="34" max="34" width="5.28515625" style="21" customWidth="1"/>
    <col min="35" max="35" width="7.5703125" customWidth="1"/>
    <col min="36" max="36" width="7.42578125" customWidth="1"/>
    <col min="37" max="37" width="6.7109375" customWidth="1"/>
    <col min="38" max="38" width="6.5703125" customWidth="1"/>
    <col min="39" max="39" width="7.28515625" customWidth="1"/>
    <col min="40" max="40" width="7.42578125" customWidth="1"/>
    <col min="41" max="41" width="6.85546875" customWidth="1"/>
    <col min="47" max="47" width="9" customWidth="1"/>
    <col min="48" max="48" width="10.85546875" bestFit="1" customWidth="1"/>
  </cols>
  <sheetData>
    <row r="1" spans="1:60" x14ac:dyDescent="0.25">
      <c r="A1" s="11"/>
      <c r="B1" s="1"/>
      <c r="C1" s="12"/>
      <c r="D1" s="211" t="s">
        <v>25</v>
      </c>
      <c r="E1" s="212"/>
      <c r="F1" s="212"/>
      <c r="G1" s="212"/>
      <c r="H1" s="212"/>
      <c r="I1" s="212"/>
      <c r="J1" s="212"/>
      <c r="K1" s="213"/>
      <c r="L1" s="214"/>
      <c r="M1" s="215" t="s">
        <v>26</v>
      </c>
      <c r="N1" s="216"/>
      <c r="O1" s="216"/>
      <c r="P1" s="216"/>
      <c r="Q1" s="216"/>
      <c r="R1" s="216"/>
      <c r="S1" s="216"/>
      <c r="T1" s="217"/>
      <c r="U1" s="214"/>
      <c r="V1" s="218" t="s">
        <v>27</v>
      </c>
      <c r="W1" s="219"/>
      <c r="X1" s="219"/>
      <c r="Y1" s="219"/>
      <c r="Z1" s="219"/>
      <c r="AA1" s="219"/>
      <c r="AB1" s="219"/>
      <c r="AC1" s="217"/>
      <c r="AD1" s="214"/>
      <c r="AE1" s="220" t="s">
        <v>28</v>
      </c>
      <c r="AF1" s="221"/>
      <c r="AG1" s="213"/>
      <c r="AH1" s="222"/>
      <c r="AI1" s="208" t="s">
        <v>29</v>
      </c>
      <c r="AJ1" s="209"/>
      <c r="AK1" s="209"/>
      <c r="AL1" s="209"/>
      <c r="AM1" s="209"/>
      <c r="AN1" s="209"/>
      <c r="AO1" s="209"/>
      <c r="AP1" s="210"/>
      <c r="AW1" s="223"/>
      <c r="AX1" s="223"/>
      <c r="AY1" s="223"/>
      <c r="AZ1" s="223"/>
      <c r="BA1" s="223"/>
      <c r="BB1" s="223"/>
      <c r="BC1" s="223"/>
      <c r="BD1" s="223"/>
      <c r="BE1" s="223"/>
      <c r="BF1" s="223"/>
      <c r="BG1" s="223"/>
      <c r="BH1" s="223"/>
    </row>
    <row r="2" spans="1:60" x14ac:dyDescent="0.25">
      <c r="A2" s="5" t="s">
        <v>30</v>
      </c>
      <c r="B2" s="2"/>
      <c r="C2" s="13" t="s">
        <v>0</v>
      </c>
      <c r="D2" s="136">
        <v>2015</v>
      </c>
      <c r="E2" s="4">
        <v>2016</v>
      </c>
      <c r="F2" s="3">
        <v>2017</v>
      </c>
      <c r="G2" s="4">
        <v>2018</v>
      </c>
      <c r="H2" s="3">
        <v>2019</v>
      </c>
      <c r="I2" s="4">
        <v>2020</v>
      </c>
      <c r="J2" s="3">
        <v>2021</v>
      </c>
      <c r="K2" s="176">
        <v>2022</v>
      </c>
      <c r="L2" s="177">
        <v>2023</v>
      </c>
      <c r="M2" s="3">
        <v>2015</v>
      </c>
      <c r="N2" s="4">
        <v>2016</v>
      </c>
      <c r="O2" s="3">
        <v>2017</v>
      </c>
      <c r="P2" s="4">
        <v>2018</v>
      </c>
      <c r="Q2" s="3">
        <v>2019</v>
      </c>
      <c r="R2" s="4">
        <v>2020</v>
      </c>
      <c r="S2" s="3">
        <v>2021</v>
      </c>
      <c r="T2" s="4">
        <v>2022</v>
      </c>
      <c r="U2" s="179">
        <v>2023</v>
      </c>
      <c r="V2" s="133">
        <v>2015</v>
      </c>
      <c r="W2" s="132">
        <v>2016</v>
      </c>
      <c r="X2" s="133">
        <v>2017</v>
      </c>
      <c r="Y2" s="132">
        <v>2018</v>
      </c>
      <c r="Z2" s="133">
        <v>2019</v>
      </c>
      <c r="AA2" s="132">
        <v>2020</v>
      </c>
      <c r="AB2" s="133">
        <v>2021</v>
      </c>
      <c r="AC2" s="132">
        <v>2022</v>
      </c>
      <c r="AD2" s="180">
        <v>2023</v>
      </c>
      <c r="AE2" s="178">
        <v>2020</v>
      </c>
      <c r="AF2" s="134">
        <v>2021</v>
      </c>
      <c r="AG2" s="178">
        <v>2022</v>
      </c>
      <c r="AH2" s="135">
        <v>2023</v>
      </c>
      <c r="AI2" s="14">
        <v>2015</v>
      </c>
      <c r="AJ2" s="14">
        <v>2016</v>
      </c>
      <c r="AK2" s="14">
        <v>2017</v>
      </c>
      <c r="AL2" s="14">
        <v>2018</v>
      </c>
      <c r="AM2" s="14">
        <v>2019</v>
      </c>
      <c r="AN2" s="14">
        <v>2020</v>
      </c>
      <c r="AO2" s="14">
        <v>2021</v>
      </c>
      <c r="AP2" s="14">
        <v>2022</v>
      </c>
    </row>
    <row r="3" spans="1:60" x14ac:dyDescent="0.25">
      <c r="A3" s="207" t="s">
        <v>37</v>
      </c>
      <c r="B3" s="7">
        <v>1</v>
      </c>
      <c r="C3" s="15" t="s">
        <v>2</v>
      </c>
      <c r="D3" s="100">
        <v>0.34</v>
      </c>
      <c r="E3" s="129">
        <v>7.1400000000000005E-2</v>
      </c>
      <c r="F3" s="129">
        <v>0.33100000000000002</v>
      </c>
      <c r="G3" s="129">
        <v>0.16800000000000001</v>
      </c>
      <c r="H3" s="100">
        <v>0.23</v>
      </c>
      <c r="I3" s="129" t="s">
        <v>31</v>
      </c>
      <c r="J3" s="129" t="s">
        <v>31</v>
      </c>
      <c r="K3" s="101">
        <v>3.0800000000000001E-2</v>
      </c>
      <c r="L3" s="102">
        <v>7.1599999999999997E-2</v>
      </c>
      <c r="M3" s="101">
        <v>0.16</v>
      </c>
      <c r="N3" s="101">
        <v>2.6599999999999999E-2</v>
      </c>
      <c r="O3" s="101">
        <v>0.14099999999999999</v>
      </c>
      <c r="P3" s="101">
        <v>8.6099999999999996E-2</v>
      </c>
      <c r="Q3" s="101">
        <v>0.109</v>
      </c>
      <c r="R3" s="101" t="s">
        <v>31</v>
      </c>
      <c r="S3" s="129" t="s">
        <v>31</v>
      </c>
      <c r="T3" s="129" t="s">
        <v>32</v>
      </c>
      <c r="U3" s="103">
        <v>2.93E-2</v>
      </c>
      <c r="V3" s="100">
        <v>61</v>
      </c>
      <c r="W3" s="129">
        <v>3.2</v>
      </c>
      <c r="X3" s="129">
        <v>47.7</v>
      </c>
      <c r="Y3" s="129">
        <v>15</v>
      </c>
      <c r="Z3" s="100">
        <v>82</v>
      </c>
      <c r="AA3" s="129" t="s">
        <v>31</v>
      </c>
      <c r="AB3" s="129" t="s">
        <v>31</v>
      </c>
      <c r="AC3" s="129">
        <v>3</v>
      </c>
      <c r="AD3" s="103">
        <v>3</v>
      </c>
      <c r="AE3" s="100" t="s">
        <v>31</v>
      </c>
      <c r="AF3" s="100" t="s">
        <v>31</v>
      </c>
      <c r="AG3" s="129">
        <v>1.1399999999999999</v>
      </c>
      <c r="AH3" s="103">
        <v>2.0099999999999998</v>
      </c>
      <c r="AI3" s="16">
        <f t="shared" ref="AI3:AM5" si="0">M3/D3</f>
        <v>0.47058823529411764</v>
      </c>
      <c r="AJ3" s="16">
        <f t="shared" si="0"/>
        <v>0.37254901960784309</v>
      </c>
      <c r="AK3" s="16">
        <f t="shared" si="0"/>
        <v>0.42598187311178243</v>
      </c>
      <c r="AL3" s="16">
        <f t="shared" si="0"/>
        <v>0.51249999999999996</v>
      </c>
      <c r="AM3" s="16">
        <f t="shared" si="0"/>
        <v>0.47391304347826085</v>
      </c>
      <c r="AN3" s="16" t="s">
        <v>31</v>
      </c>
      <c r="AO3" s="16" t="s">
        <v>31</v>
      </c>
      <c r="AP3" s="17" t="s">
        <v>31</v>
      </c>
      <c r="AQ3" s="17"/>
      <c r="AR3" s="17"/>
      <c r="AS3" s="17"/>
    </row>
    <row r="4" spans="1:60" x14ac:dyDescent="0.25">
      <c r="A4" s="207"/>
      <c r="B4" s="8">
        <v>2</v>
      </c>
      <c r="C4" s="18" t="s">
        <v>3</v>
      </c>
      <c r="D4" s="104">
        <v>0.26800000000000002</v>
      </c>
      <c r="E4" s="104">
        <v>0.34200000000000003</v>
      </c>
      <c r="F4" s="104">
        <v>1.67</v>
      </c>
      <c r="G4" s="104">
        <v>0.24399999999999999</v>
      </c>
      <c r="H4" s="104">
        <v>0.26200000000000001</v>
      </c>
      <c r="I4" s="104" t="s">
        <v>31</v>
      </c>
      <c r="J4" s="128">
        <v>0.51400000000000001</v>
      </c>
      <c r="K4" s="128">
        <v>0.184</v>
      </c>
      <c r="L4" s="105">
        <v>0.10299999999999999</v>
      </c>
      <c r="M4" s="104">
        <v>0.18</v>
      </c>
      <c r="N4" s="104">
        <v>0.187</v>
      </c>
      <c r="O4" s="104">
        <v>0.32300000000000001</v>
      </c>
      <c r="P4" s="104">
        <v>0.16700000000000001</v>
      </c>
      <c r="Q4" s="104">
        <v>0.123</v>
      </c>
      <c r="R4" s="104" t="s">
        <v>31</v>
      </c>
      <c r="S4" s="128">
        <v>0.26</v>
      </c>
      <c r="T4" s="128">
        <v>0.13200000000000001</v>
      </c>
      <c r="U4" s="105">
        <v>7.6700000000000004E-2</v>
      </c>
      <c r="V4" s="104">
        <v>4.4000000000000004</v>
      </c>
      <c r="W4" s="104">
        <v>82.3</v>
      </c>
      <c r="X4" s="104">
        <v>1010</v>
      </c>
      <c r="Y4" s="104">
        <v>13.3</v>
      </c>
      <c r="Z4" s="104">
        <v>82.3</v>
      </c>
      <c r="AA4" s="104" t="s">
        <v>31</v>
      </c>
      <c r="AB4" s="128">
        <v>141</v>
      </c>
      <c r="AC4" s="128">
        <v>698</v>
      </c>
      <c r="AD4" s="105" t="s">
        <v>32</v>
      </c>
      <c r="AE4" s="104" t="s">
        <v>31</v>
      </c>
      <c r="AF4" s="104">
        <v>23.1</v>
      </c>
      <c r="AG4" s="128">
        <v>2.2200000000000002</v>
      </c>
      <c r="AH4" s="105">
        <v>0.746</v>
      </c>
      <c r="AI4" s="16">
        <f t="shared" si="0"/>
        <v>0.67164179104477606</v>
      </c>
      <c r="AJ4" s="16">
        <f t="shared" si="0"/>
        <v>0.54678362573099415</v>
      </c>
      <c r="AK4" s="16">
        <f t="shared" si="0"/>
        <v>0.19341317365269461</v>
      </c>
      <c r="AL4" s="16">
        <f t="shared" si="0"/>
        <v>0.68442622950819676</v>
      </c>
      <c r="AM4" s="16">
        <f t="shared" si="0"/>
        <v>0.46946564885496178</v>
      </c>
      <c r="AN4" s="16" t="s">
        <v>31</v>
      </c>
      <c r="AO4" s="16">
        <f t="shared" ref="AO4:AP6" si="1">S4/J4</f>
        <v>0.50583657587548636</v>
      </c>
      <c r="AP4" s="16">
        <f t="shared" si="1"/>
        <v>0.71739130434782616</v>
      </c>
      <c r="AQ4" s="17"/>
      <c r="AR4" s="17"/>
      <c r="AS4" s="17"/>
    </row>
    <row r="5" spans="1:60" x14ac:dyDescent="0.25">
      <c r="A5" s="207"/>
      <c r="B5" s="9">
        <v>3</v>
      </c>
      <c r="C5" s="19" t="s">
        <v>4</v>
      </c>
      <c r="D5" s="100">
        <v>0.35399999999999998</v>
      </c>
      <c r="E5" s="100">
        <v>0.40699999999999997</v>
      </c>
      <c r="F5" s="100">
        <v>0.34499999999999997</v>
      </c>
      <c r="G5" s="100">
        <v>0.31900000000000001</v>
      </c>
      <c r="H5" s="100">
        <v>0.26700000000000002</v>
      </c>
      <c r="I5" s="100" t="s">
        <v>31</v>
      </c>
      <c r="J5" s="129">
        <v>0.17599999999999999</v>
      </c>
      <c r="K5" s="129">
        <v>0.376</v>
      </c>
      <c r="L5" s="103">
        <v>0.46200000000000002</v>
      </c>
      <c r="M5" s="100">
        <v>0.27</v>
      </c>
      <c r="N5" s="100">
        <v>0.25900000000000001</v>
      </c>
      <c r="O5" s="100">
        <v>0.251</v>
      </c>
      <c r="P5" s="100">
        <v>0.26400000000000001</v>
      </c>
      <c r="Q5" s="100">
        <v>0.219</v>
      </c>
      <c r="R5" s="100" t="s">
        <v>31</v>
      </c>
      <c r="S5" s="129">
        <v>8.2000000000000003E-2</v>
      </c>
      <c r="T5" s="129">
        <v>0.30599999999999999</v>
      </c>
      <c r="U5" s="103">
        <v>0.38600000000000001</v>
      </c>
      <c r="V5" s="100">
        <v>11.4</v>
      </c>
      <c r="W5" s="100">
        <v>61.4</v>
      </c>
      <c r="X5" s="100">
        <v>39.299999999999997</v>
      </c>
      <c r="Y5" s="100">
        <v>7</v>
      </c>
      <c r="Z5" s="100">
        <v>13.6</v>
      </c>
      <c r="AA5" s="100" t="s">
        <v>31</v>
      </c>
      <c r="AB5" s="129">
        <v>20.6</v>
      </c>
      <c r="AC5" s="129">
        <v>16.899999999999999</v>
      </c>
      <c r="AD5" s="103">
        <v>2</v>
      </c>
      <c r="AE5" s="100" t="s">
        <v>31</v>
      </c>
      <c r="AF5" s="100">
        <v>1.18</v>
      </c>
      <c r="AG5" s="129">
        <v>1.89</v>
      </c>
      <c r="AH5" s="103">
        <v>1.08</v>
      </c>
      <c r="AI5" s="16">
        <f t="shared" si="0"/>
        <v>0.76271186440677974</v>
      </c>
      <c r="AJ5" s="16">
        <f t="shared" si="0"/>
        <v>0.63636363636363646</v>
      </c>
      <c r="AK5" s="16">
        <f t="shared" si="0"/>
        <v>0.72753623188405803</v>
      </c>
      <c r="AL5" s="16">
        <f t="shared" si="0"/>
        <v>0.82758620689655171</v>
      </c>
      <c r="AM5" s="16">
        <f t="shared" si="0"/>
        <v>0.8202247191011236</v>
      </c>
      <c r="AN5" s="16" t="s">
        <v>31</v>
      </c>
      <c r="AO5" s="16">
        <f t="shared" si="1"/>
        <v>0.46590909090909094</v>
      </c>
      <c r="AP5" s="16">
        <f t="shared" si="1"/>
        <v>0.81382978723404253</v>
      </c>
      <c r="AQ5" s="17"/>
      <c r="AR5" s="17"/>
      <c r="AS5" s="17"/>
    </row>
    <row r="6" spans="1:60" x14ac:dyDescent="0.25">
      <c r="A6" s="207"/>
      <c r="B6" s="8">
        <v>4</v>
      </c>
      <c r="C6" s="18" t="s">
        <v>5</v>
      </c>
      <c r="D6" s="104">
        <v>0.27800000000000002</v>
      </c>
      <c r="E6" s="104">
        <v>0.251</v>
      </c>
      <c r="F6" s="106">
        <v>0.20699999999999999</v>
      </c>
      <c r="G6" s="104" t="s">
        <v>31</v>
      </c>
      <c r="H6" s="104">
        <v>0.28799999999999998</v>
      </c>
      <c r="I6" s="104">
        <v>0.26700000000000002</v>
      </c>
      <c r="J6" s="128">
        <v>0.186</v>
      </c>
      <c r="K6" s="128">
        <v>0.88800000000000001</v>
      </c>
      <c r="L6" s="105">
        <v>0.27700000000000002</v>
      </c>
      <c r="M6" s="104">
        <v>0.20100000000000001</v>
      </c>
      <c r="N6" s="104">
        <v>0.17299999999999999</v>
      </c>
      <c r="O6" s="104">
        <v>0.126</v>
      </c>
      <c r="P6" s="104" t="s">
        <v>31</v>
      </c>
      <c r="Q6" s="104">
        <v>0.13600000000000001</v>
      </c>
      <c r="R6" s="104">
        <v>9.5000000000000001E-2</v>
      </c>
      <c r="S6" s="128">
        <v>0.14299999999999999</v>
      </c>
      <c r="T6" s="128">
        <v>0.34799999999999998</v>
      </c>
      <c r="U6" s="105">
        <v>0.14599999999999999</v>
      </c>
      <c r="V6" s="104">
        <v>17.399999999999999</v>
      </c>
      <c r="W6" s="104">
        <v>13.2</v>
      </c>
      <c r="X6" s="104">
        <v>14.7</v>
      </c>
      <c r="Y6" s="104" t="s">
        <v>31</v>
      </c>
      <c r="Z6" s="104">
        <v>11.5</v>
      </c>
      <c r="AA6" s="104">
        <v>59.2</v>
      </c>
      <c r="AB6" s="128">
        <v>4</v>
      </c>
      <c r="AC6" s="128">
        <v>378</v>
      </c>
      <c r="AD6" s="105">
        <v>18.399999999999999</v>
      </c>
      <c r="AE6" s="104">
        <v>1.1599999999999999</v>
      </c>
      <c r="AF6" s="104">
        <v>0.97599999999999998</v>
      </c>
      <c r="AG6" s="128">
        <v>3.99</v>
      </c>
      <c r="AH6" s="105">
        <v>1.06</v>
      </c>
      <c r="AI6" s="16">
        <f t="shared" ref="AI6:AK8" si="2">M6/D6</f>
        <v>0.7230215827338129</v>
      </c>
      <c r="AJ6" s="16">
        <f t="shared" si="2"/>
        <v>0.68924302788844616</v>
      </c>
      <c r="AK6" s="16">
        <f t="shared" si="2"/>
        <v>0.60869565217391308</v>
      </c>
      <c r="AL6" s="16" t="s">
        <v>31</v>
      </c>
      <c r="AM6" s="16">
        <f t="shared" ref="AM6:AN8" si="3">Q6/H6</f>
        <v>0.47222222222222227</v>
      </c>
      <c r="AN6" s="16">
        <f t="shared" si="3"/>
        <v>0.35580524344569286</v>
      </c>
      <c r="AO6" s="16">
        <f t="shared" si="1"/>
        <v>0.76881720430107525</v>
      </c>
      <c r="AP6" s="16">
        <f t="shared" si="1"/>
        <v>0.39189189189189189</v>
      </c>
      <c r="AQ6" s="17"/>
      <c r="AR6" s="17"/>
      <c r="AS6" s="17"/>
    </row>
    <row r="7" spans="1:60" x14ac:dyDescent="0.25">
      <c r="A7" s="207"/>
      <c r="B7" s="9">
        <v>5</v>
      </c>
      <c r="C7" s="19" t="s">
        <v>6</v>
      </c>
      <c r="D7" s="100">
        <v>0.19900000000000001</v>
      </c>
      <c r="E7" s="100">
        <v>0.95399999999999996</v>
      </c>
      <c r="F7" s="107">
        <v>0.30499999999999999</v>
      </c>
      <c r="G7" s="100">
        <v>0.14699999999999999</v>
      </c>
      <c r="H7" s="100">
        <v>0.27300000000000002</v>
      </c>
      <c r="I7" s="100">
        <v>0.126</v>
      </c>
      <c r="J7" s="129">
        <v>9.4E-2</v>
      </c>
      <c r="K7" s="129">
        <v>0.35499999999999998</v>
      </c>
      <c r="L7" s="103">
        <v>0.185</v>
      </c>
      <c r="M7" s="100">
        <v>0.13900000000000001</v>
      </c>
      <c r="N7" s="100">
        <v>0.34100000000000003</v>
      </c>
      <c r="O7" s="100">
        <v>0.23799999999999999</v>
      </c>
      <c r="P7" s="100">
        <v>7.2400000000000006E-2</v>
      </c>
      <c r="Q7" s="100">
        <v>0.188</v>
      </c>
      <c r="R7" s="100">
        <v>6.2300000000000001E-2</v>
      </c>
      <c r="S7" s="129">
        <v>6.0999999999999999E-2</v>
      </c>
      <c r="T7" s="129" t="s">
        <v>31</v>
      </c>
      <c r="U7" s="103">
        <v>0.10199999999999999</v>
      </c>
      <c r="V7" s="100">
        <v>8.75</v>
      </c>
      <c r="W7" s="100">
        <v>420</v>
      </c>
      <c r="X7" s="100">
        <v>11.6</v>
      </c>
      <c r="Y7" s="100">
        <v>2.6</v>
      </c>
      <c r="Z7" s="100">
        <v>19.8</v>
      </c>
      <c r="AA7" s="100" t="s">
        <v>31</v>
      </c>
      <c r="AB7" s="129">
        <v>19.8</v>
      </c>
      <c r="AC7" s="129">
        <v>54.5</v>
      </c>
      <c r="AD7" s="103">
        <v>13.2</v>
      </c>
      <c r="AE7" s="100">
        <v>1.44</v>
      </c>
      <c r="AF7" s="100">
        <v>0.85799999999999998</v>
      </c>
      <c r="AG7" s="129">
        <v>3.27</v>
      </c>
      <c r="AH7" s="103">
        <v>0.75800000000000001</v>
      </c>
      <c r="AI7" s="16">
        <f t="shared" si="2"/>
        <v>0.69849246231155782</v>
      </c>
      <c r="AJ7" s="16">
        <f t="shared" si="2"/>
        <v>0.35744234800838581</v>
      </c>
      <c r="AK7" s="16">
        <f t="shared" si="2"/>
        <v>0.78032786885245897</v>
      </c>
      <c r="AL7" s="16">
        <f t="shared" ref="AL7:AL38" si="4">P7/G7</f>
        <v>0.49251700680272115</v>
      </c>
      <c r="AM7" s="16">
        <f t="shared" si="3"/>
        <v>0.68864468864468864</v>
      </c>
      <c r="AN7" s="16">
        <f t="shared" si="3"/>
        <v>0.49444444444444446</v>
      </c>
      <c r="AO7" s="16">
        <f>S7/J7</f>
        <v>0.64893617021276595</v>
      </c>
      <c r="AP7" s="16" t="s">
        <v>31</v>
      </c>
      <c r="AQ7" s="17"/>
      <c r="AR7" s="17"/>
      <c r="AS7" s="17"/>
    </row>
    <row r="8" spans="1:60" x14ac:dyDescent="0.25">
      <c r="A8" s="207"/>
      <c r="B8" s="10">
        <v>6</v>
      </c>
      <c r="C8" s="20" t="s">
        <v>7</v>
      </c>
      <c r="D8" s="108">
        <v>0.224</v>
      </c>
      <c r="E8" s="108">
        <v>0.14099999999999999</v>
      </c>
      <c r="F8" s="108">
        <v>0.254</v>
      </c>
      <c r="G8" s="108">
        <v>6.9099999999999995E-2</v>
      </c>
      <c r="H8" s="108">
        <v>0.224</v>
      </c>
      <c r="I8" s="108">
        <v>0.122</v>
      </c>
      <c r="J8" s="108">
        <v>6.7299999999999999E-2</v>
      </c>
      <c r="K8" s="108">
        <v>7.6200000000000004E-2</v>
      </c>
      <c r="L8" s="109">
        <v>0.189</v>
      </c>
      <c r="M8" s="108">
        <v>0.182</v>
      </c>
      <c r="N8" s="108">
        <v>0.106</v>
      </c>
      <c r="O8" s="108">
        <v>0.15</v>
      </c>
      <c r="P8" s="108">
        <v>3.4099999999999998E-2</v>
      </c>
      <c r="Q8" s="108">
        <v>0.16</v>
      </c>
      <c r="R8" s="108">
        <v>8.6099999999999996E-2</v>
      </c>
      <c r="S8" s="108">
        <v>4.5199999999999997E-2</v>
      </c>
      <c r="T8" s="108">
        <v>4.6300000000000001E-2</v>
      </c>
      <c r="U8" s="109">
        <v>0.125</v>
      </c>
      <c r="V8" s="108">
        <v>7.8</v>
      </c>
      <c r="W8" s="108">
        <v>3.2</v>
      </c>
      <c r="X8" s="108">
        <v>7.8</v>
      </c>
      <c r="Y8" s="108" t="s">
        <v>32</v>
      </c>
      <c r="Z8" s="108">
        <v>39.5</v>
      </c>
      <c r="AA8" s="108" t="s">
        <v>31</v>
      </c>
      <c r="AB8" s="108" t="s">
        <v>32</v>
      </c>
      <c r="AC8" s="108">
        <v>2.2000000000000002</v>
      </c>
      <c r="AD8" s="109">
        <v>7</v>
      </c>
      <c r="AE8" s="108">
        <v>0.122</v>
      </c>
      <c r="AF8" s="108">
        <v>0.59399999999999997</v>
      </c>
      <c r="AG8" s="108">
        <v>0.55500000000000005</v>
      </c>
      <c r="AH8" s="109">
        <v>0.82899999999999996</v>
      </c>
      <c r="AI8" s="16">
        <f t="shared" si="2"/>
        <v>0.8125</v>
      </c>
      <c r="AJ8" s="16">
        <f t="shared" si="2"/>
        <v>0.75177304964539016</v>
      </c>
      <c r="AK8" s="16">
        <f t="shared" si="2"/>
        <v>0.59055118110236215</v>
      </c>
      <c r="AL8" s="16">
        <f t="shared" si="4"/>
        <v>0.49348769898697542</v>
      </c>
      <c r="AM8" s="16">
        <f t="shared" si="3"/>
        <v>0.7142857142857143</v>
      </c>
      <c r="AN8" s="16">
        <f t="shared" si="3"/>
        <v>0.70573770491803278</v>
      </c>
      <c r="AO8" s="16">
        <f>S8/J8</f>
        <v>0.67161961367013367</v>
      </c>
      <c r="AP8" s="16">
        <f t="shared" ref="AP8:AP34" si="5">T8/K8</f>
        <v>0.6076115485564304</v>
      </c>
      <c r="AQ8" s="17"/>
      <c r="AR8" s="17"/>
      <c r="AS8" s="17"/>
    </row>
    <row r="9" spans="1:60" x14ac:dyDescent="0.25">
      <c r="A9" s="205" t="s">
        <v>69</v>
      </c>
      <c r="B9" s="7">
        <v>7</v>
      </c>
      <c r="C9" s="19" t="s">
        <v>2</v>
      </c>
      <c r="D9" s="100">
        <v>0.51300000000000001</v>
      </c>
      <c r="E9" s="100">
        <v>0.3</v>
      </c>
      <c r="F9" s="100">
        <v>0.254</v>
      </c>
      <c r="G9" s="100">
        <v>0.29099999999999998</v>
      </c>
      <c r="H9" s="100" t="s">
        <v>31</v>
      </c>
      <c r="I9" s="100" t="s">
        <v>31</v>
      </c>
      <c r="J9" s="129" t="s">
        <v>31</v>
      </c>
      <c r="K9" s="129">
        <v>0.29099999999999998</v>
      </c>
      <c r="L9" s="103">
        <v>0.221</v>
      </c>
      <c r="M9" s="100" t="s">
        <v>31</v>
      </c>
      <c r="N9" s="100">
        <v>0.17</v>
      </c>
      <c r="O9" s="100">
        <v>0.156</v>
      </c>
      <c r="P9" s="100">
        <v>0.20699999999999999</v>
      </c>
      <c r="Q9" s="100" t="s">
        <v>31</v>
      </c>
      <c r="R9" s="100" t="s">
        <v>31</v>
      </c>
      <c r="S9" s="129" t="s">
        <v>31</v>
      </c>
      <c r="T9" s="129">
        <v>0.19900000000000001</v>
      </c>
      <c r="U9" s="103">
        <v>0.16300000000000001</v>
      </c>
      <c r="V9" s="100" t="s">
        <v>31</v>
      </c>
      <c r="W9" s="100">
        <v>49.5</v>
      </c>
      <c r="X9" s="100">
        <v>21.5</v>
      </c>
      <c r="Y9" s="100">
        <v>15</v>
      </c>
      <c r="Z9" s="100" t="s">
        <v>31</v>
      </c>
      <c r="AA9" s="100" t="s">
        <v>31</v>
      </c>
      <c r="AB9" s="129" t="s">
        <v>31</v>
      </c>
      <c r="AC9" s="129">
        <v>6.2</v>
      </c>
      <c r="AD9" s="103">
        <v>10.3</v>
      </c>
      <c r="AE9" s="100" t="s">
        <v>31</v>
      </c>
      <c r="AF9" s="100" t="s">
        <v>31</v>
      </c>
      <c r="AG9" s="129">
        <v>1.1599999999999999</v>
      </c>
      <c r="AH9" s="103">
        <v>2.23</v>
      </c>
      <c r="AI9" s="16" t="s">
        <v>31</v>
      </c>
      <c r="AJ9" s="16">
        <f t="shared" ref="AJ9:AJ17" si="6">N9/E9</f>
        <v>0.56666666666666676</v>
      </c>
      <c r="AK9" s="16">
        <f t="shared" ref="AK9:AK17" si="7">O9/F9</f>
        <v>0.61417322834645671</v>
      </c>
      <c r="AL9" s="16">
        <f t="shared" si="4"/>
        <v>0.71134020618556704</v>
      </c>
      <c r="AM9" s="16" t="s">
        <v>31</v>
      </c>
      <c r="AN9" s="16" t="s">
        <v>31</v>
      </c>
      <c r="AO9" s="16" t="s">
        <v>31</v>
      </c>
      <c r="AP9" s="144">
        <f t="shared" si="5"/>
        <v>0.68384879725085923</v>
      </c>
      <c r="AQ9" s="17"/>
      <c r="AR9" s="17"/>
      <c r="AS9" s="17"/>
    </row>
    <row r="10" spans="1:60" x14ac:dyDescent="0.25">
      <c r="A10" s="200"/>
      <c r="B10" s="8">
        <v>8</v>
      </c>
      <c r="C10" s="18" t="s">
        <v>3</v>
      </c>
      <c r="D10" s="104">
        <v>0.435</v>
      </c>
      <c r="E10" s="104">
        <v>0.29499999999999998</v>
      </c>
      <c r="F10" s="104">
        <v>0.52900000000000003</v>
      </c>
      <c r="G10" s="104">
        <v>0.29299999999999998</v>
      </c>
      <c r="H10" s="104">
        <v>0.313</v>
      </c>
      <c r="I10" s="104" t="s">
        <v>31</v>
      </c>
      <c r="J10" s="128">
        <v>0.51200000000000001</v>
      </c>
      <c r="K10" s="128">
        <v>0.309</v>
      </c>
      <c r="L10" s="105">
        <v>0.373</v>
      </c>
      <c r="M10" s="104">
        <v>0.221</v>
      </c>
      <c r="N10" s="104">
        <v>0.19</v>
      </c>
      <c r="O10" s="104">
        <v>0.38300000000000001</v>
      </c>
      <c r="P10" s="104">
        <v>0.10199999999999999</v>
      </c>
      <c r="Q10" s="104">
        <v>0.24199999999999999</v>
      </c>
      <c r="R10" s="104" t="s">
        <v>31</v>
      </c>
      <c r="S10" s="128">
        <v>0.40899999999999997</v>
      </c>
      <c r="T10" s="128">
        <v>0.253</v>
      </c>
      <c r="U10" s="105">
        <v>0.30299999999999999</v>
      </c>
      <c r="V10" s="104">
        <v>26.7</v>
      </c>
      <c r="W10" s="104">
        <v>16.5</v>
      </c>
      <c r="X10" s="104">
        <v>40.799999999999997</v>
      </c>
      <c r="Y10" s="104">
        <v>34</v>
      </c>
      <c r="Z10" s="104">
        <v>22.5</v>
      </c>
      <c r="AA10" s="104" t="s">
        <v>31</v>
      </c>
      <c r="AB10" s="128">
        <v>36</v>
      </c>
      <c r="AC10" s="128">
        <v>22</v>
      </c>
      <c r="AD10" s="105">
        <v>16.8</v>
      </c>
      <c r="AE10" s="104" t="s">
        <v>31</v>
      </c>
      <c r="AF10" s="104">
        <v>1.56</v>
      </c>
      <c r="AG10" s="128">
        <v>4.32</v>
      </c>
      <c r="AH10" s="105">
        <v>1.27</v>
      </c>
      <c r="AI10" s="16">
        <f t="shared" ref="AI10:AI35" si="8">M10/D10</f>
        <v>0.50804597701149423</v>
      </c>
      <c r="AJ10" s="16">
        <f t="shared" si="6"/>
        <v>0.64406779661016955</v>
      </c>
      <c r="AK10" s="16">
        <f t="shared" si="7"/>
        <v>0.724007561436673</v>
      </c>
      <c r="AL10" s="16">
        <f t="shared" si="4"/>
        <v>0.34812286689419797</v>
      </c>
      <c r="AM10" s="16">
        <f t="shared" ref="AM10:AM41" si="9">Q10/H10</f>
        <v>0.77316293929712454</v>
      </c>
      <c r="AN10" s="16" t="s">
        <v>31</v>
      </c>
      <c r="AO10" s="16">
        <f>S10/J10</f>
        <v>0.79882812499999989</v>
      </c>
      <c r="AP10" s="16">
        <f t="shared" si="5"/>
        <v>0.81877022653721687</v>
      </c>
      <c r="AQ10" s="17"/>
      <c r="AR10" s="17"/>
      <c r="AS10" s="17"/>
    </row>
    <row r="11" spans="1:60" x14ac:dyDescent="0.25">
      <c r="A11" s="200"/>
      <c r="B11" s="9">
        <v>9</v>
      </c>
      <c r="C11" s="19" t="s">
        <v>4</v>
      </c>
      <c r="D11" s="100">
        <v>0.47199999999999998</v>
      </c>
      <c r="E11" s="100">
        <v>0.33200000000000002</v>
      </c>
      <c r="F11" s="100">
        <v>0.38800000000000001</v>
      </c>
      <c r="G11" s="100">
        <v>0.33200000000000002</v>
      </c>
      <c r="H11" s="100">
        <v>0.54400000000000004</v>
      </c>
      <c r="I11" s="100" t="s">
        <v>31</v>
      </c>
      <c r="J11" s="129">
        <v>0.26400000000000001</v>
      </c>
      <c r="K11" s="129">
        <v>0.33500000000000002</v>
      </c>
      <c r="L11" s="103">
        <v>0.23</v>
      </c>
      <c r="M11" s="100">
        <v>0.30599999999999999</v>
      </c>
      <c r="N11" s="100">
        <v>0.247</v>
      </c>
      <c r="O11" s="100">
        <v>0.28799999999999998</v>
      </c>
      <c r="P11" s="100">
        <v>0.25600000000000001</v>
      </c>
      <c r="Q11" s="100">
        <v>0.35199999999999998</v>
      </c>
      <c r="R11" s="100" t="s">
        <v>31</v>
      </c>
      <c r="S11" s="129">
        <v>0.17</v>
      </c>
      <c r="T11" s="129">
        <v>0.27900000000000003</v>
      </c>
      <c r="U11" s="103">
        <v>0.14599999999999999</v>
      </c>
      <c r="V11" s="100">
        <v>17.3</v>
      </c>
      <c r="W11" s="100">
        <v>14.6</v>
      </c>
      <c r="X11" s="100">
        <v>19.2</v>
      </c>
      <c r="Y11" s="100">
        <v>20.7</v>
      </c>
      <c r="Z11" s="100">
        <v>62</v>
      </c>
      <c r="AA11" s="100" t="s">
        <v>31</v>
      </c>
      <c r="AB11" s="129">
        <v>36.799999999999997</v>
      </c>
      <c r="AC11" s="129">
        <v>20.8</v>
      </c>
      <c r="AD11" s="103">
        <v>22.5</v>
      </c>
      <c r="AE11" s="100" t="s">
        <v>31</v>
      </c>
      <c r="AF11" s="100">
        <v>1.93</v>
      </c>
      <c r="AG11" s="129">
        <v>1.4</v>
      </c>
      <c r="AH11" s="103">
        <v>1.24</v>
      </c>
      <c r="AI11" s="16">
        <f t="shared" si="8"/>
        <v>0.64830508474576276</v>
      </c>
      <c r="AJ11" s="16">
        <f t="shared" si="6"/>
        <v>0.74397590361445776</v>
      </c>
      <c r="AK11" s="16">
        <f t="shared" si="7"/>
        <v>0.74226804123711332</v>
      </c>
      <c r="AL11" s="16">
        <f t="shared" si="4"/>
        <v>0.77108433734939752</v>
      </c>
      <c r="AM11" s="16">
        <f t="shared" si="9"/>
        <v>0.64705882352941169</v>
      </c>
      <c r="AN11" s="16" t="s">
        <v>31</v>
      </c>
      <c r="AO11" s="16">
        <f>S11/J11</f>
        <v>0.64393939393939392</v>
      </c>
      <c r="AP11" s="16">
        <f t="shared" si="5"/>
        <v>0.83283582089552244</v>
      </c>
      <c r="AQ11" s="17"/>
      <c r="AR11" s="17"/>
      <c r="AS11" s="17"/>
    </row>
    <row r="12" spans="1:60" x14ac:dyDescent="0.25">
      <c r="A12" s="200"/>
      <c r="B12" s="8">
        <v>10</v>
      </c>
      <c r="C12" s="18" t="s">
        <v>5</v>
      </c>
      <c r="D12" s="104">
        <v>0.22600000000000001</v>
      </c>
      <c r="E12" s="104">
        <v>0.25900000000000001</v>
      </c>
      <c r="F12" s="104">
        <v>0.20399999999999999</v>
      </c>
      <c r="G12" s="104">
        <v>0.313</v>
      </c>
      <c r="H12" s="104">
        <v>0.317</v>
      </c>
      <c r="I12" s="104">
        <v>0.223</v>
      </c>
      <c r="J12" s="128">
        <v>0.32300000000000001</v>
      </c>
      <c r="K12" s="128">
        <v>0.21199999999999999</v>
      </c>
      <c r="L12" s="105">
        <v>0.222</v>
      </c>
      <c r="M12" s="104">
        <v>0.128</v>
      </c>
      <c r="N12" s="104">
        <v>0.10299999999999999</v>
      </c>
      <c r="O12" s="104">
        <v>7.0999999999999994E-2</v>
      </c>
      <c r="P12" s="104">
        <v>8.6900000000000005E-2</v>
      </c>
      <c r="Q12" s="104">
        <v>0.25900000000000001</v>
      </c>
      <c r="R12" s="104">
        <v>0.159</v>
      </c>
      <c r="S12" s="128">
        <v>0.254</v>
      </c>
      <c r="T12" s="128">
        <v>0.153</v>
      </c>
      <c r="U12" s="105">
        <v>0.11899999999999999</v>
      </c>
      <c r="V12" s="104">
        <v>20.6</v>
      </c>
      <c r="W12" s="104">
        <v>38.799999999999997</v>
      </c>
      <c r="X12" s="104">
        <v>60.8</v>
      </c>
      <c r="Y12" s="104">
        <v>670</v>
      </c>
      <c r="Z12" s="104">
        <v>24</v>
      </c>
      <c r="AA12" s="104">
        <v>13.2</v>
      </c>
      <c r="AB12" s="128">
        <v>32.799999999999997</v>
      </c>
      <c r="AC12" s="128">
        <v>19.399999999999999</v>
      </c>
      <c r="AD12" s="105">
        <v>16.399999999999999</v>
      </c>
      <c r="AE12" s="104">
        <v>1.71</v>
      </c>
      <c r="AF12" s="104">
        <v>2.1800000000000002</v>
      </c>
      <c r="AG12" s="128">
        <v>1.33</v>
      </c>
      <c r="AH12" s="105">
        <v>1.02</v>
      </c>
      <c r="AI12" s="16">
        <f t="shared" si="8"/>
        <v>0.5663716814159292</v>
      </c>
      <c r="AJ12" s="16">
        <f t="shared" si="6"/>
        <v>0.39768339768339767</v>
      </c>
      <c r="AK12" s="16">
        <f t="shared" si="7"/>
        <v>0.34803921568627449</v>
      </c>
      <c r="AL12" s="16">
        <f t="shared" si="4"/>
        <v>0.27763578274760387</v>
      </c>
      <c r="AM12" s="16">
        <f t="shared" si="9"/>
        <v>0.81703470031545744</v>
      </c>
      <c r="AN12" s="16">
        <f>R12/I12</f>
        <v>0.71300448430493268</v>
      </c>
      <c r="AO12" s="16">
        <f>S12/J12</f>
        <v>0.78637770897832815</v>
      </c>
      <c r="AP12" s="16">
        <f t="shared" si="5"/>
        <v>0.72169811320754718</v>
      </c>
      <c r="AQ12" s="17"/>
      <c r="AR12" s="17"/>
      <c r="AS12" s="17"/>
    </row>
    <row r="13" spans="1:60" x14ac:dyDescent="0.25">
      <c r="A13" s="200"/>
      <c r="B13" s="9">
        <v>11</v>
      </c>
      <c r="C13" s="19" t="s">
        <v>6</v>
      </c>
      <c r="D13" s="100">
        <v>0.25800000000000001</v>
      </c>
      <c r="E13" s="100">
        <v>0.48899999999999999</v>
      </c>
      <c r="F13" s="100">
        <v>0.23899999999999999</v>
      </c>
      <c r="G13" s="100">
        <v>0.309</v>
      </c>
      <c r="H13" s="100">
        <v>0.71499999999999997</v>
      </c>
      <c r="I13" s="100">
        <v>9.8900000000000002E-2</v>
      </c>
      <c r="J13" s="129">
        <v>0.23200000000000001</v>
      </c>
      <c r="K13" s="129">
        <v>0.159</v>
      </c>
      <c r="L13" s="103">
        <v>0.16500000000000001</v>
      </c>
      <c r="M13" s="100">
        <v>0.126</v>
      </c>
      <c r="N13" s="100">
        <v>0.28799999999999998</v>
      </c>
      <c r="O13" s="100">
        <v>0.191</v>
      </c>
      <c r="P13" s="100">
        <v>0.19900000000000001</v>
      </c>
      <c r="Q13" s="100">
        <v>0.498</v>
      </c>
      <c r="R13" s="100">
        <v>7.0000000000000007E-2</v>
      </c>
      <c r="S13" s="129">
        <v>0.155</v>
      </c>
      <c r="T13" s="129">
        <v>0.126</v>
      </c>
      <c r="U13" s="103">
        <v>7.7899999999999997E-2</v>
      </c>
      <c r="V13" s="100">
        <v>17.2</v>
      </c>
      <c r="W13" s="100">
        <v>69.5</v>
      </c>
      <c r="X13" s="100">
        <v>5.4</v>
      </c>
      <c r="Y13" s="100">
        <v>13.8</v>
      </c>
      <c r="Z13" s="100">
        <v>68.5</v>
      </c>
      <c r="AA13" s="100">
        <v>8.6</v>
      </c>
      <c r="AB13" s="129">
        <v>13</v>
      </c>
      <c r="AC13" s="129">
        <v>3.8</v>
      </c>
      <c r="AD13" s="103">
        <v>10.199999999999999</v>
      </c>
      <c r="AE13" s="100">
        <v>1.3</v>
      </c>
      <c r="AF13" s="100">
        <v>1.25</v>
      </c>
      <c r="AG13" s="129">
        <v>1.03</v>
      </c>
      <c r="AH13" s="103">
        <v>1.1399999999999999</v>
      </c>
      <c r="AI13" s="16">
        <f t="shared" si="8"/>
        <v>0.48837209302325579</v>
      </c>
      <c r="AJ13" s="16">
        <f t="shared" si="6"/>
        <v>0.58895705521472386</v>
      </c>
      <c r="AK13" s="16">
        <f t="shared" si="7"/>
        <v>0.79916317991631802</v>
      </c>
      <c r="AL13" s="16">
        <f t="shared" si="4"/>
        <v>0.64401294498381878</v>
      </c>
      <c r="AM13" s="16">
        <f t="shared" si="9"/>
        <v>0.69650349650349652</v>
      </c>
      <c r="AN13" s="16">
        <f>R13/I13</f>
        <v>0.70778564206268968</v>
      </c>
      <c r="AO13" s="16">
        <f>S13/J13</f>
        <v>0.66810344827586199</v>
      </c>
      <c r="AP13" s="16">
        <f t="shared" si="5"/>
        <v>0.79245283018867929</v>
      </c>
      <c r="AQ13" s="17"/>
      <c r="AR13" s="17"/>
      <c r="AS13" s="17"/>
    </row>
    <row r="14" spans="1:60" x14ac:dyDescent="0.25">
      <c r="A14" s="203"/>
      <c r="B14" s="10">
        <v>12</v>
      </c>
      <c r="C14" s="18" t="s">
        <v>7</v>
      </c>
      <c r="D14" s="110">
        <v>0.25900000000000001</v>
      </c>
      <c r="E14" s="108">
        <v>0.67800000000000005</v>
      </c>
      <c r="F14" s="108">
        <v>0.46600000000000003</v>
      </c>
      <c r="G14" s="108">
        <v>0.28899999999999998</v>
      </c>
      <c r="H14" s="108">
        <v>0.48499999999999999</v>
      </c>
      <c r="I14" s="108">
        <v>0.11899999999999999</v>
      </c>
      <c r="J14" s="108">
        <v>0.31900000000000001</v>
      </c>
      <c r="K14" s="108">
        <v>9.8599999999999993E-2</v>
      </c>
      <c r="L14" s="109">
        <v>0.111</v>
      </c>
      <c r="M14" s="108">
        <v>0.20300000000000001</v>
      </c>
      <c r="N14" s="108">
        <v>0.48599999999999999</v>
      </c>
      <c r="O14" s="108">
        <v>0.375</v>
      </c>
      <c r="P14" s="108">
        <v>0.25900000000000001</v>
      </c>
      <c r="Q14" s="108">
        <v>0.34599999999999997</v>
      </c>
      <c r="R14" s="108">
        <v>9.3799999999999994E-2</v>
      </c>
      <c r="S14" s="108">
        <v>0.30099999999999999</v>
      </c>
      <c r="T14" s="108">
        <v>7.1300000000000002E-2</v>
      </c>
      <c r="U14" s="109">
        <v>7.7600000000000002E-2</v>
      </c>
      <c r="V14" s="108">
        <v>15.2</v>
      </c>
      <c r="W14" s="108">
        <v>44.3</v>
      </c>
      <c r="X14" s="108">
        <v>15</v>
      </c>
      <c r="Y14" s="108">
        <v>3.4</v>
      </c>
      <c r="Z14" s="108">
        <v>58</v>
      </c>
      <c r="AA14" s="108" t="s">
        <v>32</v>
      </c>
      <c r="AB14" s="108" t="s">
        <v>32</v>
      </c>
      <c r="AC14" s="108" t="s">
        <v>32</v>
      </c>
      <c r="AD14" s="109">
        <v>2.5</v>
      </c>
      <c r="AE14" s="109">
        <v>0.82299999999999995</v>
      </c>
      <c r="AF14" s="108">
        <v>0.82599999999999996</v>
      </c>
      <c r="AG14" s="108">
        <v>0.64300000000000002</v>
      </c>
      <c r="AH14" s="109">
        <v>0.70199999999999996</v>
      </c>
      <c r="AI14" s="16">
        <f t="shared" si="8"/>
        <v>0.78378378378378377</v>
      </c>
      <c r="AJ14" s="16">
        <f t="shared" si="6"/>
        <v>0.71681415929203529</v>
      </c>
      <c r="AK14" s="16">
        <f t="shared" si="7"/>
        <v>0.80472103004291839</v>
      </c>
      <c r="AL14" s="16">
        <f t="shared" si="4"/>
        <v>0.89619377162629765</v>
      </c>
      <c r="AM14" s="16">
        <f t="shared" si="9"/>
        <v>0.71340206185567012</v>
      </c>
      <c r="AN14" s="16">
        <f>R14/I14</f>
        <v>0.78823529411764703</v>
      </c>
      <c r="AO14" s="16">
        <f>S14/J14</f>
        <v>0.94357366771159867</v>
      </c>
      <c r="AP14" s="16">
        <f t="shared" si="5"/>
        <v>0.72312373225152138</v>
      </c>
      <c r="AQ14" s="17"/>
      <c r="AR14" s="17"/>
      <c r="AS14" s="17"/>
    </row>
    <row r="15" spans="1:60" x14ac:dyDescent="0.25">
      <c r="A15" s="207" t="s">
        <v>77</v>
      </c>
      <c r="B15" s="7">
        <v>13</v>
      </c>
      <c r="C15" s="15" t="s">
        <v>2</v>
      </c>
      <c r="D15" s="100">
        <v>0.47699999999999998</v>
      </c>
      <c r="E15" s="100">
        <v>0.123</v>
      </c>
      <c r="F15" s="100">
        <v>0.20399999999999999</v>
      </c>
      <c r="G15" s="100">
        <v>0.23</v>
      </c>
      <c r="H15" s="100">
        <v>0.57799999999999996</v>
      </c>
      <c r="I15" s="100" t="s">
        <v>31</v>
      </c>
      <c r="J15" s="129" t="s">
        <v>31</v>
      </c>
      <c r="K15" s="129">
        <v>0.127</v>
      </c>
      <c r="L15" s="103">
        <v>0.14799999999999999</v>
      </c>
      <c r="M15" s="100">
        <v>0.34499999999999997</v>
      </c>
      <c r="N15" s="100">
        <v>5.7299999999999997E-2</v>
      </c>
      <c r="O15" s="100">
        <v>0.14199999999999999</v>
      </c>
      <c r="P15" s="100">
        <v>0.158</v>
      </c>
      <c r="Q15" s="100">
        <v>0.27800000000000002</v>
      </c>
      <c r="R15" s="100" t="s">
        <v>31</v>
      </c>
      <c r="S15" s="129" t="s">
        <v>31</v>
      </c>
      <c r="T15" s="129">
        <v>7.4700000000000003E-2</v>
      </c>
      <c r="U15" s="103">
        <v>9.1700000000000004E-2</v>
      </c>
      <c r="V15" s="100" t="s">
        <v>32</v>
      </c>
      <c r="W15" s="100">
        <v>4.33</v>
      </c>
      <c r="X15" s="100">
        <v>4.25</v>
      </c>
      <c r="Y15" s="100">
        <v>5</v>
      </c>
      <c r="Z15" s="100">
        <v>68</v>
      </c>
      <c r="AA15" s="100" t="s">
        <v>31</v>
      </c>
      <c r="AB15" s="129" t="s">
        <v>31</v>
      </c>
      <c r="AC15" s="129">
        <v>2.2000000000000002</v>
      </c>
      <c r="AD15" s="103">
        <v>3</v>
      </c>
      <c r="AE15" s="100" t="s">
        <v>31</v>
      </c>
      <c r="AF15" s="100" t="s">
        <v>31</v>
      </c>
      <c r="AG15" s="129">
        <v>1.27</v>
      </c>
      <c r="AH15" s="103">
        <v>1.04</v>
      </c>
      <c r="AI15" s="16">
        <f t="shared" si="8"/>
        <v>0.72327044025157228</v>
      </c>
      <c r="AJ15" s="16">
        <f t="shared" si="6"/>
        <v>0.46585365853658534</v>
      </c>
      <c r="AK15" s="16">
        <f t="shared" si="7"/>
        <v>0.69607843137254899</v>
      </c>
      <c r="AL15" s="16">
        <f t="shared" si="4"/>
        <v>0.68695652173913047</v>
      </c>
      <c r="AM15" s="16">
        <f t="shared" si="9"/>
        <v>0.48096885813148799</v>
      </c>
      <c r="AN15" s="16" t="s">
        <v>31</v>
      </c>
      <c r="AO15" s="16" t="s">
        <v>31</v>
      </c>
      <c r="AP15" s="143">
        <f t="shared" si="5"/>
        <v>0.58818897637795275</v>
      </c>
    </row>
    <row r="16" spans="1:60" x14ac:dyDescent="0.25">
      <c r="A16" s="207"/>
      <c r="B16" s="8">
        <v>14</v>
      </c>
      <c r="C16" s="18" t="s">
        <v>3</v>
      </c>
      <c r="D16" s="104">
        <v>0.317</v>
      </c>
      <c r="E16" s="104">
        <v>0.17899999999999999</v>
      </c>
      <c r="F16" s="104">
        <v>0.39300000000000002</v>
      </c>
      <c r="G16" s="104">
        <v>0.191</v>
      </c>
      <c r="H16" s="104">
        <v>0.502</v>
      </c>
      <c r="I16" s="104" t="s">
        <v>31</v>
      </c>
      <c r="J16" s="128">
        <v>0.28100000000000003</v>
      </c>
      <c r="K16" s="128">
        <v>0.2</v>
      </c>
      <c r="L16" s="105">
        <v>0.124</v>
      </c>
      <c r="M16" s="104">
        <v>0.216</v>
      </c>
      <c r="N16" s="104">
        <v>9.9400000000000002E-2</v>
      </c>
      <c r="O16" s="104">
        <v>0.24299999999999999</v>
      </c>
      <c r="P16" s="104">
        <v>0.106</v>
      </c>
      <c r="Q16" s="104">
        <v>0.33700000000000002</v>
      </c>
      <c r="R16" s="104" t="s">
        <v>31</v>
      </c>
      <c r="S16" s="128">
        <v>0.20799999999999999</v>
      </c>
      <c r="T16" s="128">
        <v>0.122</v>
      </c>
      <c r="U16" s="105">
        <v>7.4399999999999994E-2</v>
      </c>
      <c r="V16" s="104">
        <v>12</v>
      </c>
      <c r="W16" s="104">
        <v>19</v>
      </c>
      <c r="X16" s="104">
        <v>29</v>
      </c>
      <c r="Y16" s="104">
        <v>5.5</v>
      </c>
      <c r="Z16" s="104">
        <v>12</v>
      </c>
      <c r="AA16" s="104" t="s">
        <v>31</v>
      </c>
      <c r="AB16" s="128">
        <v>7.2</v>
      </c>
      <c r="AC16" s="128">
        <v>4.4000000000000004</v>
      </c>
      <c r="AD16" s="105">
        <v>3.8</v>
      </c>
      <c r="AE16" s="104" t="s">
        <v>31</v>
      </c>
      <c r="AF16" s="104">
        <v>0.95699999999999996</v>
      </c>
      <c r="AG16" s="128">
        <v>1.17</v>
      </c>
      <c r="AH16" s="105">
        <v>0.65300000000000002</v>
      </c>
      <c r="AI16" s="16">
        <f t="shared" si="8"/>
        <v>0.68138801261829651</v>
      </c>
      <c r="AJ16" s="16">
        <f t="shared" si="6"/>
        <v>0.55530726256983243</v>
      </c>
      <c r="AK16" s="16">
        <f t="shared" si="7"/>
        <v>0.61832061068702282</v>
      </c>
      <c r="AL16" s="16">
        <f t="shared" si="4"/>
        <v>0.55497382198952883</v>
      </c>
      <c r="AM16" s="16">
        <f t="shared" si="9"/>
        <v>0.67131474103585664</v>
      </c>
      <c r="AN16" s="16" t="s">
        <v>31</v>
      </c>
      <c r="AO16" s="16">
        <f>S16/J16</f>
        <v>0.74021352313167255</v>
      </c>
      <c r="AP16" s="16">
        <f t="shared" si="5"/>
        <v>0.61</v>
      </c>
    </row>
    <row r="17" spans="1:42" x14ac:dyDescent="0.25">
      <c r="A17" s="207"/>
      <c r="B17" s="9">
        <v>15</v>
      </c>
      <c r="C17" s="19" t="s">
        <v>4</v>
      </c>
      <c r="D17" s="100">
        <v>0.31900000000000001</v>
      </c>
      <c r="E17" s="100">
        <v>0.21199999999999999</v>
      </c>
      <c r="F17" s="100">
        <v>0.45</v>
      </c>
      <c r="G17" s="100">
        <v>0.34799999999999998</v>
      </c>
      <c r="H17" s="100">
        <v>0.20100000000000001</v>
      </c>
      <c r="I17" s="100" t="s">
        <v>31</v>
      </c>
      <c r="J17" s="129">
        <v>0.17</v>
      </c>
      <c r="K17" s="129">
        <v>0.155</v>
      </c>
      <c r="L17" s="103">
        <v>0.17299999999999999</v>
      </c>
      <c r="M17" s="100">
        <v>0.183</v>
      </c>
      <c r="N17" s="100">
        <v>0.13350000000000001</v>
      </c>
      <c r="O17" s="100">
        <v>0.27600000000000002</v>
      </c>
      <c r="P17" s="100">
        <v>0.152</v>
      </c>
      <c r="Q17" s="100">
        <v>0.14499999999999999</v>
      </c>
      <c r="R17" s="100" t="s">
        <v>31</v>
      </c>
      <c r="S17" s="129">
        <v>0.106</v>
      </c>
      <c r="T17" s="129">
        <v>0.106</v>
      </c>
      <c r="U17" s="103">
        <v>9.4200000000000006E-2</v>
      </c>
      <c r="V17" s="100">
        <v>24.8</v>
      </c>
      <c r="W17" s="100">
        <v>13.4</v>
      </c>
      <c r="X17" s="100">
        <v>36</v>
      </c>
      <c r="Y17" s="100">
        <v>77.7</v>
      </c>
      <c r="Z17" s="100">
        <v>8.1999999999999993</v>
      </c>
      <c r="AA17" s="100" t="s">
        <v>31</v>
      </c>
      <c r="AB17" s="129">
        <v>12.6</v>
      </c>
      <c r="AC17" s="129">
        <v>5</v>
      </c>
      <c r="AD17" s="103">
        <v>17.600000000000001</v>
      </c>
      <c r="AE17" s="100" t="s">
        <v>31</v>
      </c>
      <c r="AF17" s="100">
        <v>1.61</v>
      </c>
      <c r="AG17" s="129">
        <v>0.69799999999999995</v>
      </c>
      <c r="AH17" s="103">
        <v>0.624</v>
      </c>
      <c r="AI17" s="16">
        <f t="shared" si="8"/>
        <v>0.57366771159874608</v>
      </c>
      <c r="AJ17" s="16">
        <f t="shared" si="6"/>
        <v>0.62971698113207553</v>
      </c>
      <c r="AK17" s="16">
        <f t="shared" si="7"/>
        <v>0.6133333333333334</v>
      </c>
      <c r="AL17" s="16">
        <f t="shared" si="4"/>
        <v>0.43678160919540232</v>
      </c>
      <c r="AM17" s="16">
        <f t="shared" si="9"/>
        <v>0.72139303482587058</v>
      </c>
      <c r="AN17" s="16" t="s">
        <v>31</v>
      </c>
      <c r="AO17" s="16">
        <f>S17/J17</f>
        <v>0.62352941176470578</v>
      </c>
      <c r="AP17" s="16">
        <f t="shared" si="5"/>
        <v>0.68387096774193545</v>
      </c>
    </row>
    <row r="18" spans="1:42" x14ac:dyDescent="0.25">
      <c r="A18" s="207"/>
      <c r="B18" s="8">
        <v>16</v>
      </c>
      <c r="C18" s="18" t="s">
        <v>5</v>
      </c>
      <c r="D18" s="104">
        <v>0.18099999999999999</v>
      </c>
      <c r="E18" s="106" t="s">
        <v>31</v>
      </c>
      <c r="F18" s="104">
        <v>0.36299999999999999</v>
      </c>
      <c r="G18" s="104">
        <v>0.187</v>
      </c>
      <c r="H18" s="104">
        <v>0.51</v>
      </c>
      <c r="I18" s="104">
        <v>0.16</v>
      </c>
      <c r="J18" s="128">
        <v>0.47899999999999998</v>
      </c>
      <c r="K18" s="128">
        <v>0.26400000000000001</v>
      </c>
      <c r="L18" s="105">
        <v>0.17799999999999999</v>
      </c>
      <c r="M18" s="104">
        <v>0.12</v>
      </c>
      <c r="N18" s="104" t="s">
        <v>31</v>
      </c>
      <c r="O18" s="104">
        <v>0.28999999999999998</v>
      </c>
      <c r="P18" s="104">
        <v>0.13400000000000001</v>
      </c>
      <c r="Q18" s="104">
        <v>0.27400000000000002</v>
      </c>
      <c r="R18" s="104">
        <v>0.109</v>
      </c>
      <c r="S18" s="128">
        <v>0.29299999999999998</v>
      </c>
      <c r="T18" s="128">
        <v>0.193</v>
      </c>
      <c r="U18" s="105">
        <v>0.12</v>
      </c>
      <c r="V18" s="104" t="s">
        <v>32</v>
      </c>
      <c r="W18" s="104" t="s">
        <v>31</v>
      </c>
      <c r="X18" s="104">
        <v>7.2</v>
      </c>
      <c r="Y18" s="104">
        <v>6.4</v>
      </c>
      <c r="Z18" s="104">
        <v>81.5</v>
      </c>
      <c r="AA18" s="104">
        <v>3.2</v>
      </c>
      <c r="AB18" s="128">
        <v>72.599999999999994</v>
      </c>
      <c r="AC18" s="128">
        <v>10.8</v>
      </c>
      <c r="AD18" s="105">
        <v>8.4</v>
      </c>
      <c r="AE18" s="104">
        <v>0.73399999999999999</v>
      </c>
      <c r="AF18" s="104">
        <v>1.63</v>
      </c>
      <c r="AG18" s="128">
        <v>4.59</v>
      </c>
      <c r="AH18" s="105">
        <v>0.93300000000000005</v>
      </c>
      <c r="AI18" s="16">
        <f t="shared" si="8"/>
        <v>0.66298342541436461</v>
      </c>
      <c r="AJ18" s="16" t="s">
        <v>31</v>
      </c>
      <c r="AK18" s="16">
        <f t="shared" ref="AK18:AK49" si="10">O18/F18</f>
        <v>0.79889807162534432</v>
      </c>
      <c r="AL18" s="16">
        <f t="shared" si="4"/>
        <v>0.71657754010695196</v>
      </c>
      <c r="AM18" s="16">
        <f t="shared" si="9"/>
        <v>0.53725490196078429</v>
      </c>
      <c r="AN18" s="16">
        <f>R18/I18</f>
        <v>0.68125000000000002</v>
      </c>
      <c r="AO18" s="16">
        <f>S18/J18</f>
        <v>0.61169102296450939</v>
      </c>
      <c r="AP18" s="16">
        <f t="shared" si="5"/>
        <v>0.73106060606060608</v>
      </c>
    </row>
    <row r="19" spans="1:42" x14ac:dyDescent="0.25">
      <c r="A19" s="207"/>
      <c r="B19" s="9">
        <v>17</v>
      </c>
      <c r="C19" s="19" t="s">
        <v>6</v>
      </c>
      <c r="D19" s="100">
        <v>0.25800000000000001</v>
      </c>
      <c r="E19" s="100">
        <v>0.252</v>
      </c>
      <c r="F19" s="100">
        <v>0.27100000000000002</v>
      </c>
      <c r="G19" s="100">
        <v>0.55500000000000005</v>
      </c>
      <c r="H19" s="100">
        <v>0.57199999999999995</v>
      </c>
      <c r="I19" s="100">
        <v>6.9099999999999995E-2</v>
      </c>
      <c r="J19" s="129">
        <v>0.16700000000000001</v>
      </c>
      <c r="K19" s="129">
        <v>0.13100000000000001</v>
      </c>
      <c r="L19" s="103">
        <v>0.10100000000000001</v>
      </c>
      <c r="M19" s="100">
        <v>0.188</v>
      </c>
      <c r="N19" s="100">
        <v>0.154</v>
      </c>
      <c r="O19" s="100">
        <v>0.216</v>
      </c>
      <c r="P19" s="100">
        <v>0.47599999999999998</v>
      </c>
      <c r="Q19" s="100">
        <v>0.439</v>
      </c>
      <c r="R19" s="100">
        <v>7.46E-2</v>
      </c>
      <c r="S19" s="129">
        <v>9.0999999999999998E-2</v>
      </c>
      <c r="T19" s="129">
        <v>8.9899999999999994E-2</v>
      </c>
      <c r="U19" s="103">
        <v>5.8000000000000003E-2</v>
      </c>
      <c r="V19" s="100">
        <v>3.2</v>
      </c>
      <c r="W19" s="100">
        <v>6.8</v>
      </c>
      <c r="X19" s="100">
        <v>3.4</v>
      </c>
      <c r="Y19" s="100">
        <v>8.6</v>
      </c>
      <c r="Z19" s="100">
        <v>23</v>
      </c>
      <c r="AA19" s="100">
        <v>2.8</v>
      </c>
      <c r="AB19" s="129">
        <v>12.8</v>
      </c>
      <c r="AC19" s="129" t="s">
        <v>32</v>
      </c>
      <c r="AD19" s="103">
        <v>10.199999999999999</v>
      </c>
      <c r="AE19" s="100">
        <v>0.433</v>
      </c>
      <c r="AF19" s="100">
        <v>0.91900000000000004</v>
      </c>
      <c r="AG19" s="129">
        <v>1.26</v>
      </c>
      <c r="AH19" s="103">
        <v>0.61199999999999999</v>
      </c>
      <c r="AI19" s="16">
        <f t="shared" si="8"/>
        <v>0.72868217054263562</v>
      </c>
      <c r="AJ19" s="16">
        <f t="shared" ref="AJ19:AJ24" si="11">N19/E19</f>
        <v>0.61111111111111105</v>
      </c>
      <c r="AK19" s="16">
        <f t="shared" si="10"/>
        <v>0.79704797047970477</v>
      </c>
      <c r="AL19" s="16">
        <f t="shared" si="4"/>
        <v>0.85765765765765756</v>
      </c>
      <c r="AM19" s="16">
        <f t="shared" si="9"/>
        <v>0.7674825174825175</v>
      </c>
      <c r="AN19" s="16">
        <f>R19/I19</f>
        <v>1.0795947901591896</v>
      </c>
      <c r="AO19" s="16">
        <f>S19/J19</f>
        <v>0.54491017964071853</v>
      </c>
      <c r="AP19" s="16">
        <f t="shared" si="5"/>
        <v>0.68625954198473271</v>
      </c>
    </row>
    <row r="20" spans="1:42" x14ac:dyDescent="0.25">
      <c r="A20" s="207"/>
      <c r="B20" s="10">
        <v>18</v>
      </c>
      <c r="C20" s="20" t="s">
        <v>7</v>
      </c>
      <c r="D20" s="110">
        <v>0.127</v>
      </c>
      <c r="E20" s="108">
        <v>0.13300000000000001</v>
      </c>
      <c r="F20" s="108">
        <v>0.13700000000000001</v>
      </c>
      <c r="G20" s="108">
        <v>0.499</v>
      </c>
      <c r="H20" s="108">
        <v>0.253</v>
      </c>
      <c r="I20" s="108">
        <v>7.5300000000000006E-2</v>
      </c>
      <c r="J20" s="108">
        <v>0.115</v>
      </c>
      <c r="K20" s="108">
        <v>6.9099999999999995E-2</v>
      </c>
      <c r="L20" s="109">
        <v>8.43E-2</v>
      </c>
      <c r="M20" s="108">
        <v>9.8299999999999998E-2</v>
      </c>
      <c r="N20" s="108">
        <v>9.6299999999999997E-2</v>
      </c>
      <c r="O20" s="108">
        <v>0.10100000000000001</v>
      </c>
      <c r="P20" s="108">
        <v>0.32600000000000001</v>
      </c>
      <c r="Q20" s="108">
        <v>0.158</v>
      </c>
      <c r="R20" s="108">
        <v>7.1099999999999997E-2</v>
      </c>
      <c r="S20" s="108">
        <v>8.3900000000000002E-2</v>
      </c>
      <c r="T20" s="108">
        <v>4.2000000000000003E-2</v>
      </c>
      <c r="U20" s="109">
        <v>5.6800000000000003E-2</v>
      </c>
      <c r="V20" s="108">
        <v>2.8</v>
      </c>
      <c r="W20" s="108">
        <v>3.2</v>
      </c>
      <c r="X20" s="108" t="s">
        <v>32</v>
      </c>
      <c r="Y20" s="108">
        <v>39.200000000000003</v>
      </c>
      <c r="Z20" s="108">
        <v>18.3</v>
      </c>
      <c r="AA20" s="108">
        <v>2.4</v>
      </c>
      <c r="AB20" s="108" t="s">
        <v>32</v>
      </c>
      <c r="AC20" s="108" t="s">
        <v>32</v>
      </c>
      <c r="AD20" s="109">
        <v>3</v>
      </c>
      <c r="AE20" s="108">
        <v>0.38900000000000001</v>
      </c>
      <c r="AF20" s="108">
        <v>0.93799999999999994</v>
      </c>
      <c r="AG20" s="108">
        <v>0.57799999999999996</v>
      </c>
      <c r="AH20" s="109">
        <v>0.32800000000000001</v>
      </c>
      <c r="AI20" s="16">
        <f t="shared" si="8"/>
        <v>0.77401574803149609</v>
      </c>
      <c r="AJ20" s="16">
        <f t="shared" si="11"/>
        <v>0.72406015037593974</v>
      </c>
      <c r="AK20" s="16">
        <f t="shared" si="10"/>
        <v>0.73722627737226276</v>
      </c>
      <c r="AL20" s="16">
        <f t="shared" si="4"/>
        <v>0.65330661322645289</v>
      </c>
      <c r="AM20" s="16">
        <f t="shared" si="9"/>
        <v>0.62450592885375489</v>
      </c>
      <c r="AN20" s="16">
        <f>R20/I20</f>
        <v>0.94422310756972094</v>
      </c>
      <c r="AO20" s="16">
        <f>S20/J20</f>
        <v>0.72956521739130431</v>
      </c>
      <c r="AP20" s="16">
        <f t="shared" si="5"/>
        <v>0.60781476121562961</v>
      </c>
    </row>
    <row r="21" spans="1:42" x14ac:dyDescent="0.25">
      <c r="A21" s="205" t="s">
        <v>78</v>
      </c>
      <c r="B21" s="7">
        <v>19</v>
      </c>
      <c r="C21" s="19" t="s">
        <v>2</v>
      </c>
      <c r="D21" s="100">
        <v>0.17899999999999999</v>
      </c>
      <c r="E21" s="100">
        <v>0.126</v>
      </c>
      <c r="F21" s="100">
        <v>0.13500000000000001</v>
      </c>
      <c r="G21" s="100">
        <v>9.2700000000000005E-2</v>
      </c>
      <c r="H21" s="100">
        <v>0.26200000000000001</v>
      </c>
      <c r="I21" s="100" t="s">
        <v>31</v>
      </c>
      <c r="J21" s="129" t="s">
        <v>31</v>
      </c>
      <c r="K21" s="129">
        <v>0.127</v>
      </c>
      <c r="L21" s="103">
        <v>0.105</v>
      </c>
      <c r="M21" s="100">
        <v>0.112</v>
      </c>
      <c r="N21" s="100">
        <v>6.6100000000000006E-2</v>
      </c>
      <c r="O21" s="100">
        <v>4.7100000000000003E-2</v>
      </c>
      <c r="P21" s="100">
        <v>4.4400000000000002E-2</v>
      </c>
      <c r="Q21" s="100">
        <v>0.14199999999999999</v>
      </c>
      <c r="R21" s="100" t="s">
        <v>31</v>
      </c>
      <c r="S21" s="129" t="s">
        <v>31</v>
      </c>
      <c r="T21" s="129">
        <v>7.3599999999999999E-2</v>
      </c>
      <c r="U21" s="103">
        <v>5.1999999999999998E-2</v>
      </c>
      <c r="V21" s="100">
        <v>8.8000000000000007</v>
      </c>
      <c r="W21" s="100">
        <v>8</v>
      </c>
      <c r="X21" s="100">
        <v>7.5</v>
      </c>
      <c r="Y21" s="100">
        <v>3.6</v>
      </c>
      <c r="Z21" s="100">
        <v>98</v>
      </c>
      <c r="AA21" s="100" t="s">
        <v>31</v>
      </c>
      <c r="AB21" s="129" t="s">
        <v>31</v>
      </c>
      <c r="AC21" s="129">
        <v>3.8</v>
      </c>
      <c r="AD21" s="103">
        <v>5.25</v>
      </c>
      <c r="AE21" s="100" t="s">
        <v>31</v>
      </c>
      <c r="AF21" s="100" t="s">
        <v>31</v>
      </c>
      <c r="AG21" s="129">
        <v>1.1200000000000001</v>
      </c>
      <c r="AH21" s="103">
        <v>1.08</v>
      </c>
      <c r="AI21" s="16">
        <f t="shared" si="8"/>
        <v>0.62569832402234637</v>
      </c>
      <c r="AJ21" s="16">
        <f t="shared" si="11"/>
        <v>0.52460317460317463</v>
      </c>
      <c r="AK21" s="16">
        <f t="shared" si="10"/>
        <v>0.34888888888888892</v>
      </c>
      <c r="AL21" s="16">
        <f t="shared" si="4"/>
        <v>0.47896440129449835</v>
      </c>
      <c r="AM21" s="16">
        <f t="shared" si="9"/>
        <v>0.54198473282442738</v>
      </c>
      <c r="AN21" s="16" t="s">
        <v>31</v>
      </c>
      <c r="AO21" s="16" t="s">
        <v>31</v>
      </c>
      <c r="AP21" s="143">
        <f t="shared" si="5"/>
        <v>0.5795275590551181</v>
      </c>
    </row>
    <row r="22" spans="1:42" x14ac:dyDescent="0.25">
      <c r="A22" s="200"/>
      <c r="B22" s="8">
        <v>20</v>
      </c>
      <c r="C22" s="18" t="s">
        <v>3</v>
      </c>
      <c r="D22" s="104">
        <v>0.187</v>
      </c>
      <c r="E22" s="104">
        <v>0.25700000000000001</v>
      </c>
      <c r="F22" s="104">
        <v>0.318</v>
      </c>
      <c r="G22" s="104">
        <v>0.34399999999999997</v>
      </c>
      <c r="H22" s="104">
        <v>0.28899999999999998</v>
      </c>
      <c r="I22" s="104" t="s">
        <v>31</v>
      </c>
      <c r="J22" s="128">
        <v>0.63</v>
      </c>
      <c r="K22" s="128">
        <v>0.37</v>
      </c>
      <c r="L22" s="105">
        <v>0.23300000000000001</v>
      </c>
      <c r="M22" s="104">
        <v>9.69E-2</v>
      </c>
      <c r="N22" s="104">
        <v>0.154</v>
      </c>
      <c r="O22" s="104">
        <v>0.22900000000000001</v>
      </c>
      <c r="P22" s="104">
        <v>0.23200000000000001</v>
      </c>
      <c r="Q22" s="104">
        <v>0.192</v>
      </c>
      <c r="R22" s="104" t="s">
        <v>31</v>
      </c>
      <c r="S22" s="128">
        <v>0.36299999999999999</v>
      </c>
      <c r="T22" s="128">
        <v>0.27100000000000002</v>
      </c>
      <c r="U22" s="105">
        <v>0.16300000000000001</v>
      </c>
      <c r="V22" s="104">
        <v>40.799999999999997</v>
      </c>
      <c r="W22" s="104">
        <v>27.3</v>
      </c>
      <c r="X22" s="104">
        <v>25.1</v>
      </c>
      <c r="Y22" s="104">
        <v>24.4</v>
      </c>
      <c r="Z22" s="104">
        <v>8.6</v>
      </c>
      <c r="AA22" s="104" t="s">
        <v>31</v>
      </c>
      <c r="AB22" s="128">
        <v>44.2</v>
      </c>
      <c r="AC22" s="128">
        <v>19.8</v>
      </c>
      <c r="AD22" s="105">
        <v>6.4</v>
      </c>
      <c r="AE22" s="104" t="s">
        <v>31</v>
      </c>
      <c r="AF22" s="104">
        <v>1.35</v>
      </c>
      <c r="AG22" s="128">
        <v>1.19</v>
      </c>
      <c r="AH22" s="105">
        <v>0.96299999999999997</v>
      </c>
      <c r="AI22" s="16">
        <f t="shared" si="8"/>
        <v>0.51818181818181819</v>
      </c>
      <c r="AJ22" s="16">
        <f t="shared" si="11"/>
        <v>0.59922178988326846</v>
      </c>
      <c r="AK22" s="16">
        <f t="shared" si="10"/>
        <v>0.72012578616352207</v>
      </c>
      <c r="AL22" s="16">
        <f t="shared" si="4"/>
        <v>0.67441860465116288</v>
      </c>
      <c r="AM22" s="16">
        <f t="shared" si="9"/>
        <v>0.66435986159169558</v>
      </c>
      <c r="AN22" s="16" t="s">
        <v>31</v>
      </c>
      <c r="AO22" s="16">
        <f t="shared" ref="AO22:AO32" si="12">S22/J22</f>
        <v>0.57619047619047614</v>
      </c>
      <c r="AP22" s="16">
        <f t="shared" si="5"/>
        <v>0.7324324324324325</v>
      </c>
    </row>
    <row r="23" spans="1:42" x14ac:dyDescent="0.25">
      <c r="A23" s="200"/>
      <c r="B23" s="9">
        <v>21</v>
      </c>
      <c r="C23" s="19" t="s">
        <v>4</v>
      </c>
      <c r="D23" s="100">
        <v>0.40100000000000002</v>
      </c>
      <c r="E23" s="100">
        <v>0.38800000000000001</v>
      </c>
      <c r="F23" s="100">
        <v>0.30199999999999999</v>
      </c>
      <c r="G23" s="100">
        <v>0.38400000000000001</v>
      </c>
      <c r="H23" s="100">
        <v>0.39500000000000002</v>
      </c>
      <c r="I23" s="100" t="s">
        <v>31</v>
      </c>
      <c r="J23" s="129">
        <v>0.19700000000000001</v>
      </c>
      <c r="K23" s="129">
        <v>0.30099999999999999</v>
      </c>
      <c r="L23" s="103">
        <v>0.24299999999999999</v>
      </c>
      <c r="M23" s="100">
        <v>0.11799999999999999</v>
      </c>
      <c r="N23" s="100">
        <v>0.29299999999999998</v>
      </c>
      <c r="O23" s="100">
        <v>0.21</v>
      </c>
      <c r="P23" s="100">
        <v>0.26500000000000001</v>
      </c>
      <c r="Q23" s="100">
        <v>0.251</v>
      </c>
      <c r="R23" s="100" t="s">
        <v>31</v>
      </c>
      <c r="S23" s="129">
        <v>9.3299999999999994E-2</v>
      </c>
      <c r="T23" s="129">
        <v>0.17</v>
      </c>
      <c r="U23" s="103">
        <v>0.17499999999999999</v>
      </c>
      <c r="V23" s="100">
        <v>37</v>
      </c>
      <c r="W23" s="100">
        <v>23.4</v>
      </c>
      <c r="X23" s="100">
        <v>22.7</v>
      </c>
      <c r="Y23" s="100">
        <v>9.25</v>
      </c>
      <c r="Z23" s="100">
        <v>40.799999999999997</v>
      </c>
      <c r="AA23" s="100" t="s">
        <v>31</v>
      </c>
      <c r="AB23" s="129">
        <v>69.400000000000006</v>
      </c>
      <c r="AC23" s="129">
        <v>16</v>
      </c>
      <c r="AD23" s="103">
        <v>11.5</v>
      </c>
      <c r="AE23" s="100" t="s">
        <v>31</v>
      </c>
      <c r="AF23" s="100">
        <v>1.1000000000000001</v>
      </c>
      <c r="AG23" s="129">
        <v>1.33</v>
      </c>
      <c r="AH23" s="103">
        <v>1.01</v>
      </c>
      <c r="AI23" s="16">
        <f t="shared" si="8"/>
        <v>0.29426433915211969</v>
      </c>
      <c r="AJ23" s="16">
        <f t="shared" si="11"/>
        <v>0.75515463917525771</v>
      </c>
      <c r="AK23" s="16">
        <f t="shared" si="10"/>
        <v>0.69536423841059603</v>
      </c>
      <c r="AL23" s="16">
        <f t="shared" si="4"/>
        <v>0.69010416666666674</v>
      </c>
      <c r="AM23" s="16">
        <f t="shared" si="9"/>
        <v>0.63544303797468349</v>
      </c>
      <c r="AN23" s="16" t="s">
        <v>31</v>
      </c>
      <c r="AO23" s="16">
        <f t="shared" si="12"/>
        <v>0.47360406091370555</v>
      </c>
      <c r="AP23" s="16">
        <f t="shared" si="5"/>
        <v>0.56478405315614622</v>
      </c>
    </row>
    <row r="24" spans="1:42" x14ac:dyDescent="0.25">
      <c r="A24" s="200"/>
      <c r="B24" s="8">
        <v>22</v>
      </c>
      <c r="C24" s="18" t="s">
        <v>5</v>
      </c>
      <c r="D24" s="104">
        <v>0.21</v>
      </c>
      <c r="E24" s="104">
        <v>0.2</v>
      </c>
      <c r="F24" s="104">
        <v>0.224</v>
      </c>
      <c r="G24" s="104">
        <v>0.32600000000000001</v>
      </c>
      <c r="H24" s="104">
        <v>0.36699999999999999</v>
      </c>
      <c r="I24" s="104">
        <v>0.31900000000000001</v>
      </c>
      <c r="J24" s="128">
        <v>0.23</v>
      </c>
      <c r="K24" s="128">
        <v>0.17399999999999999</v>
      </c>
      <c r="L24" s="105">
        <v>0.20599999999999999</v>
      </c>
      <c r="M24" s="104">
        <v>0.108</v>
      </c>
      <c r="N24" s="104">
        <v>0.11899999999999999</v>
      </c>
      <c r="O24" s="104">
        <v>0.13</v>
      </c>
      <c r="P24" s="104">
        <v>0.17399999999999999</v>
      </c>
      <c r="Q24" s="104">
        <v>0.17799999999999999</v>
      </c>
      <c r="R24" s="104">
        <v>0.14000000000000001</v>
      </c>
      <c r="S24" s="128">
        <v>0.14499999999999999</v>
      </c>
      <c r="T24" s="128">
        <v>0.105</v>
      </c>
      <c r="U24" s="105">
        <v>0.129</v>
      </c>
      <c r="V24" s="104">
        <v>16.8</v>
      </c>
      <c r="W24" s="104">
        <v>13.4</v>
      </c>
      <c r="X24" s="104">
        <v>12.4</v>
      </c>
      <c r="Y24" s="104">
        <v>44</v>
      </c>
      <c r="Z24" s="104">
        <v>51</v>
      </c>
      <c r="AA24" s="104">
        <v>21</v>
      </c>
      <c r="AB24" s="128">
        <v>34</v>
      </c>
      <c r="AC24" s="128">
        <v>16.600000000000001</v>
      </c>
      <c r="AD24" s="105">
        <v>9.4</v>
      </c>
      <c r="AE24" s="104">
        <v>1.1100000000000001</v>
      </c>
      <c r="AF24" s="104">
        <v>1.34</v>
      </c>
      <c r="AG24" s="128">
        <v>1.08</v>
      </c>
      <c r="AH24" s="105">
        <v>1.07</v>
      </c>
      <c r="AI24" s="16">
        <f t="shared" si="8"/>
        <v>0.51428571428571435</v>
      </c>
      <c r="AJ24" s="16">
        <f t="shared" si="11"/>
        <v>0.59499999999999997</v>
      </c>
      <c r="AK24" s="16">
        <f t="shared" si="10"/>
        <v>0.5803571428571429</v>
      </c>
      <c r="AL24" s="16">
        <f t="shared" si="4"/>
        <v>0.53374233128834347</v>
      </c>
      <c r="AM24" s="16">
        <f t="shared" si="9"/>
        <v>0.48501362397820164</v>
      </c>
      <c r="AN24" s="16">
        <f>R24/I24</f>
        <v>0.43887147335423199</v>
      </c>
      <c r="AO24" s="16">
        <f t="shared" si="12"/>
        <v>0.63043478260869557</v>
      </c>
      <c r="AP24" s="16">
        <f t="shared" si="5"/>
        <v>0.60344827586206895</v>
      </c>
    </row>
    <row r="25" spans="1:42" x14ac:dyDescent="0.25">
      <c r="A25" s="200"/>
      <c r="B25" s="9">
        <v>23</v>
      </c>
      <c r="C25" s="19" t="s">
        <v>6</v>
      </c>
      <c r="D25" s="100">
        <v>0.21299999999999999</v>
      </c>
      <c r="E25" s="100" t="s">
        <v>31</v>
      </c>
      <c r="F25" s="100">
        <v>0.45100000000000001</v>
      </c>
      <c r="G25" s="100">
        <v>0.31900000000000001</v>
      </c>
      <c r="H25" s="100">
        <v>0.436</v>
      </c>
      <c r="I25" s="100">
        <v>0.154</v>
      </c>
      <c r="J25" s="129">
        <v>0.17499999999999999</v>
      </c>
      <c r="K25" s="129">
        <v>0.16200000000000001</v>
      </c>
      <c r="L25" s="103">
        <v>0.19</v>
      </c>
      <c r="M25" s="100">
        <v>0.14499999999999999</v>
      </c>
      <c r="N25" s="100" t="s">
        <v>31</v>
      </c>
      <c r="O25" s="100">
        <v>0.29499999999999998</v>
      </c>
      <c r="P25" s="100">
        <v>0.24399999999999999</v>
      </c>
      <c r="Q25" s="100">
        <v>0.30599999999999999</v>
      </c>
      <c r="R25" s="100">
        <v>4.6800000000000001E-2</v>
      </c>
      <c r="S25" s="129">
        <v>0.11700000000000001</v>
      </c>
      <c r="T25" s="129">
        <v>9.8000000000000004E-2</v>
      </c>
      <c r="U25" s="103">
        <v>0.113</v>
      </c>
      <c r="V25" s="100">
        <v>9.4</v>
      </c>
      <c r="W25" s="100" t="s">
        <v>31</v>
      </c>
      <c r="X25" s="100">
        <v>15</v>
      </c>
      <c r="Y25" s="100">
        <v>10.6</v>
      </c>
      <c r="Z25" s="100">
        <v>28</v>
      </c>
      <c r="AA25" s="100">
        <v>12.2</v>
      </c>
      <c r="AB25" s="129">
        <v>28.6</v>
      </c>
      <c r="AC25" s="129">
        <v>7.2</v>
      </c>
      <c r="AD25" s="103">
        <v>6.4</v>
      </c>
      <c r="AE25" s="100">
        <v>0.85599999999999998</v>
      </c>
      <c r="AF25" s="100">
        <v>0.90800000000000003</v>
      </c>
      <c r="AG25" s="129">
        <v>1.19</v>
      </c>
      <c r="AH25" s="103">
        <v>0.61099999999999999</v>
      </c>
      <c r="AI25" s="16">
        <f t="shared" si="8"/>
        <v>0.68075117370892013</v>
      </c>
      <c r="AJ25" s="16" t="s">
        <v>31</v>
      </c>
      <c r="AK25" s="16">
        <f t="shared" si="10"/>
        <v>0.65410199556541015</v>
      </c>
      <c r="AL25" s="16">
        <f t="shared" si="4"/>
        <v>0.76489028213166144</v>
      </c>
      <c r="AM25" s="16">
        <f t="shared" si="9"/>
        <v>0.70183486238532111</v>
      </c>
      <c r="AN25" s="16">
        <f>R25/I25</f>
        <v>0.30389610389610389</v>
      </c>
      <c r="AO25" s="16">
        <f t="shared" si="12"/>
        <v>0.66857142857142871</v>
      </c>
      <c r="AP25" s="16">
        <f t="shared" si="5"/>
        <v>0.60493827160493829</v>
      </c>
    </row>
    <row r="26" spans="1:42" x14ac:dyDescent="0.25">
      <c r="A26" s="203"/>
      <c r="B26" s="10">
        <v>24</v>
      </c>
      <c r="C26" s="18" t="s">
        <v>7</v>
      </c>
      <c r="D26" s="110">
        <v>0.152</v>
      </c>
      <c r="E26" s="108" t="s">
        <v>31</v>
      </c>
      <c r="F26" s="108">
        <v>0.36</v>
      </c>
      <c r="G26" s="108">
        <v>0.152</v>
      </c>
      <c r="H26" s="108">
        <v>0.23300000000000001</v>
      </c>
      <c r="I26" s="108">
        <v>0.23200000000000001</v>
      </c>
      <c r="J26" s="108">
        <v>0.24399999999999999</v>
      </c>
      <c r="K26" s="108">
        <v>0.13700000000000001</v>
      </c>
      <c r="L26" s="109">
        <v>0.14799999999999999</v>
      </c>
      <c r="M26" s="108">
        <v>0.12</v>
      </c>
      <c r="N26" s="108" t="s">
        <v>31</v>
      </c>
      <c r="O26" s="108">
        <v>2.9600000000000001E-2</v>
      </c>
      <c r="P26" s="108">
        <v>9.4600000000000004E-2</v>
      </c>
      <c r="Q26" s="108">
        <v>0.113</v>
      </c>
      <c r="R26" s="108">
        <v>0.11799999999999999</v>
      </c>
      <c r="S26" s="108">
        <v>0.18099999999999999</v>
      </c>
      <c r="T26" s="108">
        <v>8.0299999999999996E-2</v>
      </c>
      <c r="U26" s="109">
        <v>7.2499999999999995E-2</v>
      </c>
      <c r="V26" s="108">
        <v>7.6</v>
      </c>
      <c r="W26" s="108" t="s">
        <v>31</v>
      </c>
      <c r="X26" s="108">
        <v>7</v>
      </c>
      <c r="Y26" s="108" t="s">
        <v>32</v>
      </c>
      <c r="Z26" s="108">
        <v>14.5</v>
      </c>
      <c r="AA26" s="108">
        <v>3</v>
      </c>
      <c r="AB26" s="108">
        <v>18.399999999999999</v>
      </c>
      <c r="AC26" s="108">
        <v>9.8000000000000007</v>
      </c>
      <c r="AD26" s="109">
        <v>4.8</v>
      </c>
      <c r="AE26" s="108">
        <v>0.876</v>
      </c>
      <c r="AF26" s="108">
        <v>1.23</v>
      </c>
      <c r="AG26" s="108">
        <v>0.54800000000000004</v>
      </c>
      <c r="AH26" s="109">
        <v>0.53</v>
      </c>
      <c r="AI26" s="16">
        <f t="shared" si="8"/>
        <v>0.78947368421052633</v>
      </c>
      <c r="AJ26" s="16" t="s">
        <v>31</v>
      </c>
      <c r="AK26" s="16">
        <f t="shared" si="10"/>
        <v>8.2222222222222224E-2</v>
      </c>
      <c r="AL26" s="16">
        <f t="shared" si="4"/>
        <v>0.62236842105263157</v>
      </c>
      <c r="AM26" s="16">
        <f t="shared" si="9"/>
        <v>0.48497854077253216</v>
      </c>
      <c r="AN26" s="16">
        <f>R26/I26</f>
        <v>0.50862068965517238</v>
      </c>
      <c r="AO26" s="16">
        <f t="shared" si="12"/>
        <v>0.74180327868852458</v>
      </c>
      <c r="AP26" s="16">
        <f t="shared" si="5"/>
        <v>0.58613138686131383</v>
      </c>
    </row>
    <row r="27" spans="1:42" x14ac:dyDescent="0.25">
      <c r="A27" s="207" t="s">
        <v>12</v>
      </c>
      <c r="B27" s="7">
        <v>25</v>
      </c>
      <c r="C27" s="15" t="s">
        <v>2</v>
      </c>
      <c r="D27" s="100">
        <v>9.4E-2</v>
      </c>
      <c r="E27" s="100">
        <v>6.6600000000000006E-2</v>
      </c>
      <c r="F27" s="100">
        <v>6.9400000000000003E-2</v>
      </c>
      <c r="G27" s="100">
        <v>5.8900000000000001E-2</v>
      </c>
      <c r="H27" s="100">
        <v>7.4200000000000002E-2</v>
      </c>
      <c r="I27" s="100" t="s">
        <v>31</v>
      </c>
      <c r="J27" s="129">
        <v>0.19400000000000001</v>
      </c>
      <c r="K27" s="129">
        <v>9.3899999999999997E-2</v>
      </c>
      <c r="L27" s="103">
        <v>6.2700000000000006E-2</v>
      </c>
      <c r="M27" s="100">
        <v>4.3299999999999998E-2</v>
      </c>
      <c r="N27" s="100">
        <v>1.89E-2</v>
      </c>
      <c r="O27" s="100">
        <v>2.4799999999999999E-2</v>
      </c>
      <c r="P27" s="100">
        <v>1.8200000000000001E-2</v>
      </c>
      <c r="Q27" s="100">
        <v>3.3300000000000003E-2</v>
      </c>
      <c r="R27" s="100" t="s">
        <v>31</v>
      </c>
      <c r="S27" s="129">
        <v>0.13700000000000001</v>
      </c>
      <c r="T27" s="129">
        <v>5.57E-2</v>
      </c>
      <c r="U27" s="103">
        <v>1.54E-2</v>
      </c>
      <c r="V27" s="100">
        <v>7.2</v>
      </c>
      <c r="W27" s="100" t="s">
        <v>32</v>
      </c>
      <c r="X27" s="100">
        <v>4.75</v>
      </c>
      <c r="Y27" s="100">
        <v>5</v>
      </c>
      <c r="Z27" s="100">
        <v>6.3</v>
      </c>
      <c r="AA27" s="101" t="s">
        <v>31</v>
      </c>
      <c r="AB27" s="129">
        <v>6.6</v>
      </c>
      <c r="AC27" s="129" t="s">
        <v>32</v>
      </c>
      <c r="AD27" s="103">
        <v>5</v>
      </c>
      <c r="AE27" s="100" t="s">
        <v>31</v>
      </c>
      <c r="AF27" s="100">
        <v>1.43</v>
      </c>
      <c r="AG27" s="129">
        <v>1.88</v>
      </c>
      <c r="AH27" s="103">
        <v>1.55</v>
      </c>
      <c r="AI27" s="16">
        <f t="shared" si="8"/>
        <v>0.4606382978723404</v>
      </c>
      <c r="AJ27" s="16">
        <f t="shared" ref="AJ27:AJ33" si="13">N27/E27</f>
        <v>0.28378378378378377</v>
      </c>
      <c r="AK27" s="16">
        <f t="shared" si="10"/>
        <v>0.35734870317002881</v>
      </c>
      <c r="AL27" s="16">
        <f t="shared" si="4"/>
        <v>0.30899830220713076</v>
      </c>
      <c r="AM27" s="16">
        <f t="shared" si="9"/>
        <v>0.44878706199460922</v>
      </c>
      <c r="AN27" s="16" t="s">
        <v>31</v>
      </c>
      <c r="AO27" s="16">
        <f t="shared" si="12"/>
        <v>0.70618556701030932</v>
      </c>
      <c r="AP27" s="16">
        <f t="shared" si="5"/>
        <v>0.5931842385516507</v>
      </c>
    </row>
    <row r="28" spans="1:42" x14ac:dyDescent="0.25">
      <c r="A28" s="207"/>
      <c r="B28" s="8">
        <v>26</v>
      </c>
      <c r="C28" s="18" t="s">
        <v>3</v>
      </c>
      <c r="D28" s="104">
        <v>0.314</v>
      </c>
      <c r="E28" s="104">
        <v>0.14199999999999999</v>
      </c>
      <c r="F28" s="104">
        <v>0.193</v>
      </c>
      <c r="G28" s="104">
        <v>0.31900000000000001</v>
      </c>
      <c r="H28" s="104">
        <v>0.192</v>
      </c>
      <c r="I28" s="104" t="s">
        <v>31</v>
      </c>
      <c r="J28" s="128">
        <v>0.34300000000000003</v>
      </c>
      <c r="K28" s="128">
        <v>0.13300000000000001</v>
      </c>
      <c r="L28" s="105">
        <v>0.26200000000000001</v>
      </c>
      <c r="M28" s="104">
        <v>0.14099999999999999</v>
      </c>
      <c r="N28" s="104">
        <v>8.0199999999999994E-2</v>
      </c>
      <c r="O28" s="104">
        <v>0.121</v>
      </c>
      <c r="P28" s="104">
        <v>0.193</v>
      </c>
      <c r="Q28" s="104">
        <v>9.2799999999999994E-2</v>
      </c>
      <c r="R28" s="104" t="s">
        <v>31</v>
      </c>
      <c r="S28" s="128">
        <v>0.13400000000000001</v>
      </c>
      <c r="T28" s="128">
        <v>0.108</v>
      </c>
      <c r="U28" s="105">
        <v>0.17699999999999999</v>
      </c>
      <c r="V28" s="104">
        <v>61.6</v>
      </c>
      <c r="W28" s="104">
        <v>12.3</v>
      </c>
      <c r="X28" s="104">
        <v>19.3</v>
      </c>
      <c r="Y28" s="104">
        <v>50.7</v>
      </c>
      <c r="Z28" s="104">
        <v>55</v>
      </c>
      <c r="AA28" s="104" t="s">
        <v>31</v>
      </c>
      <c r="AB28" s="128">
        <v>101</v>
      </c>
      <c r="AC28" s="128" t="s">
        <v>32</v>
      </c>
      <c r="AD28" s="105">
        <v>42</v>
      </c>
      <c r="AE28" s="104" t="s">
        <v>31</v>
      </c>
      <c r="AF28" s="104">
        <v>10.6</v>
      </c>
      <c r="AG28" s="128">
        <v>1.31</v>
      </c>
      <c r="AH28" s="105">
        <v>6.02</v>
      </c>
      <c r="AI28" s="16">
        <f t="shared" si="8"/>
        <v>0.4490445859872611</v>
      </c>
      <c r="AJ28" s="16">
        <f t="shared" si="13"/>
        <v>0.56478873239436622</v>
      </c>
      <c r="AK28" s="16">
        <f t="shared" si="10"/>
        <v>0.62694300518134716</v>
      </c>
      <c r="AL28" s="16">
        <f t="shared" si="4"/>
        <v>0.60501567398119127</v>
      </c>
      <c r="AM28" s="16">
        <f t="shared" si="9"/>
        <v>0.48333333333333328</v>
      </c>
      <c r="AN28" s="16" t="s">
        <v>31</v>
      </c>
      <c r="AO28" s="16">
        <f t="shared" si="12"/>
        <v>0.39067055393586003</v>
      </c>
      <c r="AP28" s="16">
        <f t="shared" si="5"/>
        <v>0.81203007518796988</v>
      </c>
    </row>
    <row r="29" spans="1:42" x14ac:dyDescent="0.25">
      <c r="A29" s="207"/>
      <c r="B29" s="9">
        <v>27</v>
      </c>
      <c r="C29" s="19" t="s">
        <v>4</v>
      </c>
      <c r="D29" s="100">
        <v>0.17199999999999999</v>
      </c>
      <c r="E29" s="100">
        <v>0.183</v>
      </c>
      <c r="F29" s="100">
        <v>0.27600000000000002</v>
      </c>
      <c r="G29" s="100">
        <v>0.186</v>
      </c>
      <c r="H29" s="100">
        <v>0.23699999999999999</v>
      </c>
      <c r="I29" s="100" t="s">
        <v>31</v>
      </c>
      <c r="J29" s="129">
        <v>0.11799999999999999</v>
      </c>
      <c r="K29" s="129">
        <v>0.223</v>
      </c>
      <c r="L29" s="103">
        <v>0.128</v>
      </c>
      <c r="M29" s="100">
        <v>9.1399999999999995E-2</v>
      </c>
      <c r="N29" s="100">
        <v>0.13100000000000001</v>
      </c>
      <c r="O29" s="100">
        <v>0.18</v>
      </c>
      <c r="P29" s="100">
        <v>0.113</v>
      </c>
      <c r="Q29" s="100">
        <v>0.19</v>
      </c>
      <c r="R29" s="100" t="s">
        <v>31</v>
      </c>
      <c r="S29" s="129">
        <v>7.9200000000000007E-2</v>
      </c>
      <c r="T29" s="129">
        <v>0.161</v>
      </c>
      <c r="U29" s="103">
        <v>7.3800000000000004E-2</v>
      </c>
      <c r="V29" s="100">
        <v>13.4</v>
      </c>
      <c r="W29" s="100">
        <v>18.899999999999999</v>
      </c>
      <c r="X29" s="100">
        <v>25.5</v>
      </c>
      <c r="Y29" s="100">
        <v>13.8</v>
      </c>
      <c r="Z29" s="100">
        <v>15.8</v>
      </c>
      <c r="AA29" s="100" t="s">
        <v>31</v>
      </c>
      <c r="AB29" s="129">
        <v>7.4</v>
      </c>
      <c r="AC29" s="129">
        <v>19</v>
      </c>
      <c r="AD29" s="103">
        <v>7.4</v>
      </c>
      <c r="AE29" s="100" t="s">
        <v>31</v>
      </c>
      <c r="AF29" s="100">
        <v>2.02</v>
      </c>
      <c r="AG29" s="129">
        <v>1.07</v>
      </c>
      <c r="AH29" s="103">
        <v>0.91900000000000004</v>
      </c>
      <c r="AI29" s="16">
        <f t="shared" si="8"/>
        <v>0.53139534883720929</v>
      </c>
      <c r="AJ29" s="16">
        <f t="shared" si="13"/>
        <v>0.71584699453551914</v>
      </c>
      <c r="AK29" s="16">
        <f t="shared" si="10"/>
        <v>0.65217391304347816</v>
      </c>
      <c r="AL29" s="16">
        <f t="shared" si="4"/>
        <v>0.60752688172043012</v>
      </c>
      <c r="AM29" s="16">
        <f t="shared" si="9"/>
        <v>0.80168776371308026</v>
      </c>
      <c r="AN29" s="16" t="s">
        <v>31</v>
      </c>
      <c r="AO29" s="16">
        <f t="shared" si="12"/>
        <v>0.67118644067796618</v>
      </c>
      <c r="AP29" s="16">
        <f t="shared" si="5"/>
        <v>0.72197309417040356</v>
      </c>
    </row>
    <row r="30" spans="1:42" x14ac:dyDescent="0.25">
      <c r="A30" s="207"/>
      <c r="B30" s="8">
        <v>28</v>
      </c>
      <c r="C30" s="18" t="s">
        <v>5</v>
      </c>
      <c r="D30" s="104">
        <v>0.122</v>
      </c>
      <c r="E30" s="104">
        <v>0.16300000000000001</v>
      </c>
      <c r="F30" s="104">
        <v>0.14499999999999999</v>
      </c>
      <c r="G30" s="104">
        <v>9.7500000000000003E-2</v>
      </c>
      <c r="H30" s="104">
        <v>0.104</v>
      </c>
      <c r="I30" s="104">
        <v>0.121</v>
      </c>
      <c r="J30" s="128">
        <v>0.36099999999999999</v>
      </c>
      <c r="K30" s="128">
        <v>0.14199999999999999</v>
      </c>
      <c r="L30" s="105">
        <v>0.13900000000000001</v>
      </c>
      <c r="M30" s="104">
        <v>7.3499999999999996E-2</v>
      </c>
      <c r="N30" s="104">
        <v>7.7299999999999994E-2</v>
      </c>
      <c r="O30" s="104">
        <v>9.5299999999999996E-2</v>
      </c>
      <c r="P30" s="104">
        <v>3.0200000000000001E-2</v>
      </c>
      <c r="Q30" s="104">
        <v>5.9400000000000001E-2</v>
      </c>
      <c r="R30" s="104">
        <v>4.0500000000000001E-2</v>
      </c>
      <c r="S30" s="128">
        <v>0.22700000000000001</v>
      </c>
      <c r="T30" s="128">
        <v>8.3599999999999994E-2</v>
      </c>
      <c r="U30" s="105">
        <v>8.2600000000000007E-2</v>
      </c>
      <c r="V30" s="104">
        <v>11.7</v>
      </c>
      <c r="W30" s="104">
        <v>22</v>
      </c>
      <c r="X30" s="104">
        <v>11.4</v>
      </c>
      <c r="Y30" s="104">
        <v>11.8</v>
      </c>
      <c r="Z30" s="104">
        <v>12.3</v>
      </c>
      <c r="AA30" s="104">
        <v>23.8</v>
      </c>
      <c r="AB30" s="128">
        <v>62</v>
      </c>
      <c r="AC30" s="128">
        <v>22.2</v>
      </c>
      <c r="AD30" s="105">
        <v>11.8</v>
      </c>
      <c r="AE30" s="104">
        <v>1.26</v>
      </c>
      <c r="AF30" s="104">
        <v>1.92</v>
      </c>
      <c r="AG30" s="128">
        <v>1.1599999999999999</v>
      </c>
      <c r="AH30" s="105">
        <v>0.93300000000000005</v>
      </c>
      <c r="AI30" s="16">
        <f t="shared" si="8"/>
        <v>0.60245901639344257</v>
      </c>
      <c r="AJ30" s="16">
        <f t="shared" si="13"/>
        <v>0.47423312883435575</v>
      </c>
      <c r="AK30" s="16">
        <f t="shared" si="10"/>
        <v>0.65724137931034488</v>
      </c>
      <c r="AL30" s="16">
        <f t="shared" si="4"/>
        <v>0.30974358974358973</v>
      </c>
      <c r="AM30" s="16">
        <f t="shared" si="9"/>
        <v>0.57115384615384623</v>
      </c>
      <c r="AN30" s="16">
        <f>R30/I30</f>
        <v>0.33471074380165289</v>
      </c>
      <c r="AO30" s="16">
        <f t="shared" si="12"/>
        <v>0.62880886426592797</v>
      </c>
      <c r="AP30" s="16">
        <f t="shared" si="5"/>
        <v>0.58873239436619718</v>
      </c>
    </row>
    <row r="31" spans="1:42" x14ac:dyDescent="0.25">
      <c r="A31" s="207"/>
      <c r="B31" s="9">
        <v>29</v>
      </c>
      <c r="C31" s="19" t="s">
        <v>6</v>
      </c>
      <c r="D31" s="100">
        <v>0.159</v>
      </c>
      <c r="E31" s="100">
        <v>0.25700000000000001</v>
      </c>
      <c r="F31" s="100">
        <v>0.19</v>
      </c>
      <c r="G31" s="100">
        <v>0.114</v>
      </c>
      <c r="H31" s="100">
        <v>0.26900000000000002</v>
      </c>
      <c r="I31" s="100">
        <v>3.44E-2</v>
      </c>
      <c r="J31" s="129">
        <v>4.4999999999999998E-2</v>
      </c>
      <c r="K31" s="129">
        <v>8.6499999999999994E-2</v>
      </c>
      <c r="L31" s="103">
        <v>5.5199999999999999E-2</v>
      </c>
      <c r="M31" s="100">
        <v>0.111</v>
      </c>
      <c r="N31" s="100">
        <v>0.17899999999999999</v>
      </c>
      <c r="O31" s="100">
        <v>0.124</v>
      </c>
      <c r="P31" s="100">
        <v>8.14E-2</v>
      </c>
      <c r="Q31" s="100">
        <v>0.19600000000000001</v>
      </c>
      <c r="R31" s="100">
        <v>1.2699999999999999E-2</v>
      </c>
      <c r="S31" s="129">
        <v>1.7000000000000001E-2</v>
      </c>
      <c r="T31" s="129">
        <v>5.6099999999999997E-2</v>
      </c>
      <c r="U31" s="103">
        <v>1.61E-2</v>
      </c>
      <c r="V31" s="100">
        <v>11.3</v>
      </c>
      <c r="W31" s="100">
        <v>15.7</v>
      </c>
      <c r="X31" s="100">
        <v>16.5</v>
      </c>
      <c r="Y31" s="100">
        <v>3.6</v>
      </c>
      <c r="Z31" s="100">
        <v>19.8</v>
      </c>
      <c r="AA31" s="100">
        <v>7.2</v>
      </c>
      <c r="AB31" s="129">
        <v>2</v>
      </c>
      <c r="AC31" s="129">
        <v>3</v>
      </c>
      <c r="AD31" s="103">
        <v>7.4</v>
      </c>
      <c r="AE31" s="100">
        <v>1.35</v>
      </c>
      <c r="AF31" s="100">
        <v>1.22</v>
      </c>
      <c r="AG31" s="129">
        <v>1.62</v>
      </c>
      <c r="AH31" s="103">
        <v>0.63200000000000001</v>
      </c>
      <c r="AI31" s="16">
        <f t="shared" si="8"/>
        <v>0.69811320754716977</v>
      </c>
      <c r="AJ31" s="16">
        <f t="shared" si="13"/>
        <v>0.69649805447470814</v>
      </c>
      <c r="AK31" s="16">
        <f t="shared" si="10"/>
        <v>0.65263157894736845</v>
      </c>
      <c r="AL31" s="16">
        <f t="shared" si="4"/>
        <v>0.71403508771929824</v>
      </c>
      <c r="AM31" s="16">
        <f t="shared" si="9"/>
        <v>0.72862453531598514</v>
      </c>
      <c r="AN31" s="16">
        <f>R31/I31</f>
        <v>0.3691860465116279</v>
      </c>
      <c r="AO31" s="16">
        <f t="shared" si="12"/>
        <v>0.37777777777777782</v>
      </c>
      <c r="AP31" s="16">
        <f t="shared" si="5"/>
        <v>0.64855491329479775</v>
      </c>
    </row>
    <row r="32" spans="1:42" x14ac:dyDescent="0.25">
      <c r="A32" s="207"/>
      <c r="B32" s="10">
        <v>30</v>
      </c>
      <c r="C32" s="20" t="s">
        <v>7</v>
      </c>
      <c r="D32" s="110">
        <v>9.6699999999999994E-2</v>
      </c>
      <c r="E32" s="108">
        <v>0.20300000000000001</v>
      </c>
      <c r="F32" s="108">
        <v>0.308</v>
      </c>
      <c r="G32" s="108">
        <v>0.153</v>
      </c>
      <c r="H32" s="108">
        <v>8.6699999999999999E-2</v>
      </c>
      <c r="I32" s="108">
        <v>0.2</v>
      </c>
      <c r="J32" s="108">
        <v>4.0500000000000001E-2</v>
      </c>
      <c r="K32" s="108">
        <v>5.6099999999999997E-2</v>
      </c>
      <c r="L32" s="109">
        <v>0.127</v>
      </c>
      <c r="M32" s="108">
        <v>4.6600000000000003E-2</v>
      </c>
      <c r="N32" s="108">
        <v>0.156</v>
      </c>
      <c r="O32" s="108">
        <v>0.17699999999999999</v>
      </c>
      <c r="P32" s="108">
        <v>0.12</v>
      </c>
      <c r="Q32" s="108">
        <v>6.3100000000000003E-2</v>
      </c>
      <c r="R32" s="108">
        <v>0.16700000000000001</v>
      </c>
      <c r="S32" s="108">
        <v>2.12E-2</v>
      </c>
      <c r="T32" s="108">
        <v>1.83E-2</v>
      </c>
      <c r="U32" s="109">
        <v>7.6700000000000004E-2</v>
      </c>
      <c r="V32" s="108">
        <v>4.75</v>
      </c>
      <c r="W32" s="108">
        <v>7.67</v>
      </c>
      <c r="X32" s="108">
        <v>39</v>
      </c>
      <c r="Y32" s="108">
        <v>3.8</v>
      </c>
      <c r="Z32" s="108">
        <v>4.2</v>
      </c>
      <c r="AA32" s="108">
        <v>5.4</v>
      </c>
      <c r="AB32" s="108" t="s">
        <v>32</v>
      </c>
      <c r="AC32" s="108">
        <v>2.6</v>
      </c>
      <c r="AD32" s="109">
        <v>8.1999999999999993</v>
      </c>
      <c r="AE32" s="108">
        <v>3.87</v>
      </c>
      <c r="AF32" s="108">
        <v>1.44</v>
      </c>
      <c r="AG32" s="108">
        <v>0.92500000000000004</v>
      </c>
      <c r="AH32" s="109">
        <v>1.44</v>
      </c>
      <c r="AI32" s="16">
        <f t="shared" si="8"/>
        <v>0.48190279214064119</v>
      </c>
      <c r="AJ32" s="16">
        <f t="shared" si="13"/>
        <v>0.76847290640394084</v>
      </c>
      <c r="AK32" s="16">
        <f t="shared" si="10"/>
        <v>0.57467532467532467</v>
      </c>
      <c r="AL32" s="16">
        <f t="shared" si="4"/>
        <v>0.78431372549019607</v>
      </c>
      <c r="AM32" s="16">
        <f t="shared" si="9"/>
        <v>0.72779700115340262</v>
      </c>
      <c r="AN32" s="16">
        <f>R32/I32</f>
        <v>0.83499999999999996</v>
      </c>
      <c r="AO32" s="16">
        <f t="shared" si="12"/>
        <v>0.52345679012345681</v>
      </c>
      <c r="AP32" s="16">
        <f t="shared" si="5"/>
        <v>0.32620320855614976</v>
      </c>
    </row>
    <row r="33" spans="1:42" x14ac:dyDescent="0.25">
      <c r="A33" s="205" t="s">
        <v>70</v>
      </c>
      <c r="B33" s="7">
        <v>31</v>
      </c>
      <c r="C33" s="19" t="s">
        <v>2</v>
      </c>
      <c r="D33" s="100">
        <v>0.54700000000000004</v>
      </c>
      <c r="E33" s="100">
        <v>0.107</v>
      </c>
      <c r="F33" s="100">
        <v>9.7699999999999995E-2</v>
      </c>
      <c r="G33" s="100">
        <v>0.104</v>
      </c>
      <c r="H33" s="100">
        <v>0.36299999999999999</v>
      </c>
      <c r="I33" s="100" t="s">
        <v>31</v>
      </c>
      <c r="J33" s="129" t="s">
        <v>31</v>
      </c>
      <c r="K33" s="129">
        <v>5.3499999999999999E-2</v>
      </c>
      <c r="L33" s="103">
        <v>0.442</v>
      </c>
      <c r="M33" s="100">
        <v>8.3900000000000002E-2</v>
      </c>
      <c r="N33" s="100">
        <v>3.1800000000000002E-2</v>
      </c>
      <c r="O33" s="100">
        <v>4.0599999999999997E-2</v>
      </c>
      <c r="P33" s="100">
        <v>4.6199999999999998E-2</v>
      </c>
      <c r="Q33" s="100">
        <v>0.246</v>
      </c>
      <c r="R33" s="100" t="s">
        <v>31</v>
      </c>
      <c r="S33" s="129" t="s">
        <v>31</v>
      </c>
      <c r="T33" s="129">
        <v>1.44E-2</v>
      </c>
      <c r="U33" s="103">
        <v>0.30599999999999999</v>
      </c>
      <c r="V33" s="100">
        <v>75.3</v>
      </c>
      <c r="W33" s="100">
        <v>10.8</v>
      </c>
      <c r="X33" s="100">
        <v>10.8</v>
      </c>
      <c r="Y33" s="100">
        <v>6</v>
      </c>
      <c r="Z33" s="100">
        <v>44.3</v>
      </c>
      <c r="AA33" s="101" t="s">
        <v>31</v>
      </c>
      <c r="AB33" s="129" t="s">
        <v>31</v>
      </c>
      <c r="AC33" s="129">
        <v>2.4</v>
      </c>
      <c r="AD33" s="103">
        <v>53</v>
      </c>
      <c r="AE33" s="100" t="s">
        <v>31</v>
      </c>
      <c r="AF33" s="100" t="s">
        <v>31</v>
      </c>
      <c r="AG33" s="129">
        <v>1.1599999999999999</v>
      </c>
      <c r="AH33" s="103">
        <v>5.73</v>
      </c>
      <c r="AI33" s="16">
        <f t="shared" si="8"/>
        <v>0.15338208409506399</v>
      </c>
      <c r="AJ33" s="16">
        <f t="shared" si="13"/>
        <v>0.297196261682243</v>
      </c>
      <c r="AK33" s="16">
        <f t="shared" si="10"/>
        <v>0.41555783009211872</v>
      </c>
      <c r="AL33" s="16">
        <f t="shared" si="4"/>
        <v>0.44423076923076921</v>
      </c>
      <c r="AM33" s="16">
        <f t="shared" si="9"/>
        <v>0.6776859504132231</v>
      </c>
      <c r="AN33" s="16" t="s">
        <v>31</v>
      </c>
      <c r="AO33" s="16" t="s">
        <v>31</v>
      </c>
      <c r="AP33" s="143">
        <f t="shared" si="5"/>
        <v>0.2691588785046729</v>
      </c>
    </row>
    <row r="34" spans="1:42" x14ac:dyDescent="0.25">
      <c r="A34" s="200"/>
      <c r="B34" s="8">
        <v>32</v>
      </c>
      <c r="C34" s="18" t="s">
        <v>3</v>
      </c>
      <c r="D34" s="104">
        <v>0.23100000000000001</v>
      </c>
      <c r="E34" s="104" t="s">
        <v>31</v>
      </c>
      <c r="F34" s="104">
        <v>0.27100000000000002</v>
      </c>
      <c r="G34" s="104">
        <v>0.56899999999999995</v>
      </c>
      <c r="H34" s="104">
        <v>0.19600000000000001</v>
      </c>
      <c r="I34" s="104" t="s">
        <v>31</v>
      </c>
      <c r="J34" s="128">
        <v>0.159</v>
      </c>
      <c r="K34" s="128">
        <v>0.17299999999999999</v>
      </c>
      <c r="L34" s="105">
        <v>0.19900000000000001</v>
      </c>
      <c r="M34" s="104">
        <v>0.17599999999999999</v>
      </c>
      <c r="N34" s="104" t="s">
        <v>31</v>
      </c>
      <c r="O34" s="104">
        <v>0.19800000000000001</v>
      </c>
      <c r="P34" s="104">
        <v>0.378</v>
      </c>
      <c r="Q34" s="104">
        <v>0.13600000000000001</v>
      </c>
      <c r="R34" s="104" t="s">
        <v>31</v>
      </c>
      <c r="S34" s="128">
        <v>0.104</v>
      </c>
      <c r="T34" s="128">
        <v>0.11799999999999999</v>
      </c>
      <c r="U34" s="105">
        <v>0.14299999999999999</v>
      </c>
      <c r="V34" s="104">
        <v>15</v>
      </c>
      <c r="W34" s="104" t="s">
        <v>31</v>
      </c>
      <c r="X34" s="104">
        <v>12.3</v>
      </c>
      <c r="Y34" s="104">
        <v>59.6</v>
      </c>
      <c r="Z34" s="104">
        <v>16</v>
      </c>
      <c r="AA34" s="104" t="s">
        <v>31</v>
      </c>
      <c r="AB34" s="128">
        <v>10.199999999999999</v>
      </c>
      <c r="AC34" s="128">
        <v>2.8</v>
      </c>
      <c r="AD34" s="105">
        <v>3.2</v>
      </c>
      <c r="AE34" s="104" t="s">
        <v>31</v>
      </c>
      <c r="AF34" s="104">
        <v>1.1399999999999999</v>
      </c>
      <c r="AG34" s="128">
        <v>0.92</v>
      </c>
      <c r="AH34" s="105">
        <v>1.27</v>
      </c>
      <c r="AI34" s="16">
        <f t="shared" si="8"/>
        <v>0.76190476190476186</v>
      </c>
      <c r="AJ34" s="16" t="s">
        <v>31</v>
      </c>
      <c r="AK34" s="16">
        <f t="shared" si="10"/>
        <v>0.73062730627306272</v>
      </c>
      <c r="AL34" s="16">
        <f t="shared" si="4"/>
        <v>0.66432337434094912</v>
      </c>
      <c r="AM34" s="16">
        <f t="shared" si="9"/>
        <v>0.69387755102040816</v>
      </c>
      <c r="AN34" s="16" t="s">
        <v>31</v>
      </c>
      <c r="AO34" s="16">
        <f>S34/J34</f>
        <v>0.65408805031446537</v>
      </c>
      <c r="AP34" s="16">
        <f t="shared" si="5"/>
        <v>0.68208092485549132</v>
      </c>
    </row>
    <row r="35" spans="1:42" x14ac:dyDescent="0.25">
      <c r="A35" s="200"/>
      <c r="B35" s="9">
        <v>33</v>
      </c>
      <c r="C35" s="19" t="s">
        <v>4</v>
      </c>
      <c r="D35" s="100">
        <v>0.30599999999999999</v>
      </c>
      <c r="E35" s="100" t="s">
        <v>31</v>
      </c>
      <c r="F35" s="100">
        <v>0.21199999999999999</v>
      </c>
      <c r="G35" s="100">
        <v>0.16500000000000001</v>
      </c>
      <c r="H35" s="100">
        <v>0.39600000000000002</v>
      </c>
      <c r="I35" s="100" t="s">
        <v>31</v>
      </c>
      <c r="J35" s="129">
        <v>0.113</v>
      </c>
      <c r="K35" s="129" t="s">
        <v>31</v>
      </c>
      <c r="L35" s="103">
        <v>0.13300000000000001</v>
      </c>
      <c r="M35" s="100">
        <v>0.193</v>
      </c>
      <c r="N35" s="100" t="s">
        <v>31</v>
      </c>
      <c r="O35" s="100">
        <v>0.16400000000000001</v>
      </c>
      <c r="P35" s="100">
        <v>0.115</v>
      </c>
      <c r="Q35" s="100">
        <v>0.28599999999999998</v>
      </c>
      <c r="R35" s="100" t="s">
        <v>31</v>
      </c>
      <c r="S35" s="129">
        <v>5.16E-2</v>
      </c>
      <c r="T35" s="129" t="s">
        <v>31</v>
      </c>
      <c r="U35" s="103">
        <v>0.10299999999999999</v>
      </c>
      <c r="V35" s="100">
        <v>153</v>
      </c>
      <c r="W35" s="100" t="s">
        <v>31</v>
      </c>
      <c r="X35" s="100">
        <v>9.6</v>
      </c>
      <c r="Y35" s="100">
        <v>9</v>
      </c>
      <c r="Z35" s="100">
        <v>25.8</v>
      </c>
      <c r="AA35" s="100" t="s">
        <v>31</v>
      </c>
      <c r="AB35" s="129">
        <v>27.6</v>
      </c>
      <c r="AC35" s="129" t="s">
        <v>92</v>
      </c>
      <c r="AD35" s="103">
        <v>5.2</v>
      </c>
      <c r="AE35" s="100" t="s">
        <v>31</v>
      </c>
      <c r="AF35" s="100">
        <v>0.85699999999999998</v>
      </c>
      <c r="AG35" s="129" t="s">
        <v>92</v>
      </c>
      <c r="AH35" s="103">
        <v>0.98899999999999999</v>
      </c>
      <c r="AI35" s="16">
        <f t="shared" si="8"/>
        <v>0.63071895424836599</v>
      </c>
      <c r="AJ35" s="16" t="s">
        <v>31</v>
      </c>
      <c r="AK35" s="16">
        <f t="shared" si="10"/>
        <v>0.77358490566037741</v>
      </c>
      <c r="AL35" s="16">
        <f t="shared" si="4"/>
        <v>0.69696969696969702</v>
      </c>
      <c r="AM35" s="16">
        <f t="shared" si="9"/>
        <v>0.7222222222222221</v>
      </c>
      <c r="AN35" s="16" t="s">
        <v>31</v>
      </c>
      <c r="AO35" s="16">
        <f>S35/J35</f>
        <v>0.45663716814159289</v>
      </c>
      <c r="AP35" s="16" t="s">
        <v>31</v>
      </c>
    </row>
    <row r="36" spans="1:42" x14ac:dyDescent="0.25">
      <c r="A36" s="200"/>
      <c r="B36" s="8">
        <v>34</v>
      </c>
      <c r="C36" s="18" t="s">
        <v>5</v>
      </c>
      <c r="D36" s="104" t="s">
        <v>31</v>
      </c>
      <c r="E36" s="104">
        <v>0.126</v>
      </c>
      <c r="F36" s="104">
        <v>0.10199999999999999</v>
      </c>
      <c r="G36" s="104">
        <v>0.11600000000000001</v>
      </c>
      <c r="H36" s="104">
        <v>0.113</v>
      </c>
      <c r="I36" s="104">
        <v>0.126</v>
      </c>
      <c r="J36" s="128">
        <v>9.8000000000000004E-2</v>
      </c>
      <c r="K36" s="128" t="s">
        <v>31</v>
      </c>
      <c r="L36" s="105">
        <v>0.184</v>
      </c>
      <c r="M36" s="104" t="s">
        <v>31</v>
      </c>
      <c r="N36" s="104">
        <v>4.9500000000000002E-2</v>
      </c>
      <c r="O36" s="104">
        <v>4.5400000000000003E-2</v>
      </c>
      <c r="P36" s="104">
        <v>6.6900000000000001E-2</v>
      </c>
      <c r="Q36" s="104">
        <v>5.5800000000000002E-2</v>
      </c>
      <c r="R36" s="104">
        <v>0.108</v>
      </c>
      <c r="S36" s="128">
        <v>7.2999999999999995E-2</v>
      </c>
      <c r="T36" s="128" t="s">
        <v>31</v>
      </c>
      <c r="U36" s="105">
        <v>0.14499999999999999</v>
      </c>
      <c r="V36" s="104" t="s">
        <v>31</v>
      </c>
      <c r="W36" s="104">
        <v>8.4</v>
      </c>
      <c r="X36" s="104">
        <v>15.8</v>
      </c>
      <c r="Y36" s="104">
        <v>10.8</v>
      </c>
      <c r="Z36" s="104">
        <v>21.7</v>
      </c>
      <c r="AA36" s="104">
        <v>5</v>
      </c>
      <c r="AB36" s="128">
        <v>9.4</v>
      </c>
      <c r="AC36" s="128" t="s">
        <v>92</v>
      </c>
      <c r="AD36" s="105">
        <v>5</v>
      </c>
      <c r="AE36" s="104">
        <v>0.94399999999999995</v>
      </c>
      <c r="AF36" s="104">
        <v>1.47</v>
      </c>
      <c r="AG36" s="128" t="s">
        <v>92</v>
      </c>
      <c r="AH36" s="105">
        <v>0.85199999999999998</v>
      </c>
      <c r="AI36" s="16" t="s">
        <v>31</v>
      </c>
      <c r="AJ36" s="16">
        <f>N36/E36</f>
        <v>0.39285714285714285</v>
      </c>
      <c r="AK36" s="16">
        <f t="shared" si="10"/>
        <v>0.44509803921568636</v>
      </c>
      <c r="AL36" s="16">
        <f t="shared" si="4"/>
        <v>0.5767241379310345</v>
      </c>
      <c r="AM36" s="16">
        <f t="shared" si="9"/>
        <v>0.49380530973451325</v>
      </c>
      <c r="AN36" s="16">
        <f>R36/I36</f>
        <v>0.8571428571428571</v>
      </c>
      <c r="AO36" s="16">
        <f>S36/J36</f>
        <v>0.74489795918367341</v>
      </c>
      <c r="AP36" s="16" t="s">
        <v>31</v>
      </c>
    </row>
    <row r="37" spans="1:42" x14ac:dyDescent="0.25">
      <c r="A37" s="200"/>
      <c r="B37" s="9">
        <v>35</v>
      </c>
      <c r="C37" s="19" t="s">
        <v>6</v>
      </c>
      <c r="D37" s="100" t="s">
        <v>31</v>
      </c>
      <c r="E37" s="100" t="s">
        <v>31</v>
      </c>
      <c r="F37" s="100">
        <v>0.187</v>
      </c>
      <c r="G37" s="100">
        <v>0.20100000000000001</v>
      </c>
      <c r="H37" s="100">
        <v>0.42299999999999999</v>
      </c>
      <c r="I37" s="100">
        <v>5.3800000000000001E-2</v>
      </c>
      <c r="J37" s="129">
        <v>9.0999999999999998E-2</v>
      </c>
      <c r="K37" s="129">
        <v>0.14000000000000001</v>
      </c>
      <c r="L37" s="103">
        <v>0.184</v>
      </c>
      <c r="M37" s="100" t="s">
        <v>31</v>
      </c>
      <c r="N37" s="100" t="s">
        <v>31</v>
      </c>
      <c r="O37" s="100">
        <v>0.14599999999999999</v>
      </c>
      <c r="P37" s="100">
        <v>0.16300000000000001</v>
      </c>
      <c r="Q37" s="100">
        <v>0.34300000000000003</v>
      </c>
      <c r="R37" s="100">
        <v>3.1899999999999998E-2</v>
      </c>
      <c r="S37" s="129">
        <v>5.2999999999999999E-2</v>
      </c>
      <c r="T37" s="129">
        <v>0.10299999999999999</v>
      </c>
      <c r="U37" s="103">
        <v>0.113</v>
      </c>
      <c r="V37" s="100" t="s">
        <v>31</v>
      </c>
      <c r="W37" s="100" t="s">
        <v>31</v>
      </c>
      <c r="X37" s="100">
        <v>3.4</v>
      </c>
      <c r="Y37" s="100">
        <v>4.5999999999999996</v>
      </c>
      <c r="Z37" s="100">
        <v>13</v>
      </c>
      <c r="AA37" s="100">
        <v>6.6</v>
      </c>
      <c r="AB37" s="129">
        <v>8.6</v>
      </c>
      <c r="AC37" s="129">
        <v>5.8</v>
      </c>
      <c r="AD37" s="103">
        <v>15</v>
      </c>
      <c r="AE37" s="100">
        <v>0.92600000000000005</v>
      </c>
      <c r="AF37" s="100">
        <v>0.93700000000000006</v>
      </c>
      <c r="AG37" s="129">
        <v>1.3</v>
      </c>
      <c r="AH37" s="103">
        <v>1.42</v>
      </c>
      <c r="AI37" s="16" t="s">
        <v>31</v>
      </c>
      <c r="AJ37" s="16" t="s">
        <v>31</v>
      </c>
      <c r="AK37" s="16">
        <f t="shared" si="10"/>
        <v>0.78074866310160418</v>
      </c>
      <c r="AL37" s="16">
        <f t="shared" si="4"/>
        <v>0.81094527363184077</v>
      </c>
      <c r="AM37" s="16">
        <f t="shared" si="9"/>
        <v>0.81087470449172583</v>
      </c>
      <c r="AN37" s="16">
        <f>R37/I37</f>
        <v>0.59293680297397766</v>
      </c>
      <c r="AO37" s="16">
        <f>S37/J37</f>
        <v>0.58241758241758246</v>
      </c>
      <c r="AP37" s="16">
        <f>T37/K37</f>
        <v>0.73571428571428565</v>
      </c>
    </row>
    <row r="38" spans="1:42" x14ac:dyDescent="0.25">
      <c r="A38" s="203"/>
      <c r="B38" s="10">
        <v>36</v>
      </c>
      <c r="C38" s="18" t="s">
        <v>7</v>
      </c>
      <c r="D38" s="110" t="s">
        <v>31</v>
      </c>
      <c r="E38" s="108" t="s">
        <v>31</v>
      </c>
      <c r="F38" s="108">
        <v>0.127</v>
      </c>
      <c r="G38" s="108">
        <v>0.106</v>
      </c>
      <c r="H38" s="108">
        <v>0.128</v>
      </c>
      <c r="I38" s="108">
        <v>6.9199999999999998E-2</v>
      </c>
      <c r="J38" s="108">
        <v>8.3599999999999994E-2</v>
      </c>
      <c r="K38" s="108" t="s">
        <v>31</v>
      </c>
      <c r="L38" s="109">
        <v>9.8799999999999999E-2</v>
      </c>
      <c r="M38" s="108" t="s">
        <v>31</v>
      </c>
      <c r="N38" s="108" t="s">
        <v>31</v>
      </c>
      <c r="O38" s="108">
        <v>0.10299999999999999</v>
      </c>
      <c r="P38" s="108">
        <v>7.9600000000000004E-2</v>
      </c>
      <c r="Q38" s="108">
        <v>8.7400000000000005E-2</v>
      </c>
      <c r="R38" s="108">
        <v>4.2900000000000001E-2</v>
      </c>
      <c r="S38" s="108">
        <v>6.7900000000000002E-2</v>
      </c>
      <c r="T38" s="108" t="s">
        <v>31</v>
      </c>
      <c r="U38" s="109">
        <v>6.2700000000000006E-2</v>
      </c>
      <c r="V38" s="108" t="s">
        <v>31</v>
      </c>
      <c r="W38" s="108" t="s">
        <v>31</v>
      </c>
      <c r="X38" s="108">
        <v>3.5</v>
      </c>
      <c r="Y38" s="108" t="s">
        <v>32</v>
      </c>
      <c r="Z38" s="108">
        <v>7</v>
      </c>
      <c r="AA38" s="108">
        <v>3.2</v>
      </c>
      <c r="AB38" s="108">
        <v>2.2000000000000002</v>
      </c>
      <c r="AC38" s="108" t="s">
        <v>92</v>
      </c>
      <c r="AD38" s="109" t="s">
        <v>32</v>
      </c>
      <c r="AE38" s="108">
        <v>0.879</v>
      </c>
      <c r="AF38" s="108">
        <v>0.78400000000000003</v>
      </c>
      <c r="AG38" s="108" t="s">
        <v>92</v>
      </c>
      <c r="AH38" s="109">
        <v>0.69199999999999995</v>
      </c>
      <c r="AI38" s="16" t="s">
        <v>31</v>
      </c>
      <c r="AJ38" s="16" t="s">
        <v>31</v>
      </c>
      <c r="AK38" s="16">
        <f t="shared" si="10"/>
        <v>0.81102362204724399</v>
      </c>
      <c r="AL38" s="16">
        <f t="shared" si="4"/>
        <v>0.75094339622641515</v>
      </c>
      <c r="AM38" s="16">
        <f t="shared" si="9"/>
        <v>0.68281250000000004</v>
      </c>
      <c r="AN38" s="16">
        <f>R38/I38</f>
        <v>0.61994219653179194</v>
      </c>
      <c r="AO38" s="16">
        <f>S38/J38</f>
        <v>0.81220095693779915</v>
      </c>
      <c r="AP38" s="16" t="s">
        <v>31</v>
      </c>
    </row>
    <row r="39" spans="1:42" x14ac:dyDescent="0.25">
      <c r="A39" s="207" t="s">
        <v>71</v>
      </c>
      <c r="B39" s="7">
        <v>37</v>
      </c>
      <c r="C39" s="15" t="s">
        <v>2</v>
      </c>
      <c r="D39" s="100">
        <v>0.307</v>
      </c>
      <c r="E39" s="100">
        <v>0.27500000000000002</v>
      </c>
      <c r="F39" s="100">
        <v>0.44400000000000001</v>
      </c>
      <c r="G39" s="100">
        <v>0.27600000000000002</v>
      </c>
      <c r="H39" s="100">
        <v>0.23</v>
      </c>
      <c r="I39" s="100" t="s">
        <v>31</v>
      </c>
      <c r="J39" s="129" t="s">
        <v>31</v>
      </c>
      <c r="K39" s="129">
        <v>0.307</v>
      </c>
      <c r="L39" s="103">
        <v>0.26500000000000001</v>
      </c>
      <c r="M39" s="100">
        <v>0.20499999999999999</v>
      </c>
      <c r="N39" s="100">
        <v>0.14599999999999999</v>
      </c>
      <c r="O39" s="100">
        <v>0.19900000000000001</v>
      </c>
      <c r="P39" s="100">
        <v>0.184</v>
      </c>
      <c r="Q39" s="100">
        <v>0.12</v>
      </c>
      <c r="R39" s="100" t="s">
        <v>31</v>
      </c>
      <c r="S39" s="129" t="s">
        <v>31</v>
      </c>
      <c r="T39" s="129">
        <v>0.20699999999999999</v>
      </c>
      <c r="U39" s="103">
        <v>0.16800000000000001</v>
      </c>
      <c r="V39" s="100">
        <v>5.2</v>
      </c>
      <c r="W39" s="100">
        <v>50.5</v>
      </c>
      <c r="X39" s="100">
        <v>67</v>
      </c>
      <c r="Y39" s="100">
        <v>15.3</v>
      </c>
      <c r="Z39" s="100">
        <v>42.7</v>
      </c>
      <c r="AA39" s="101" t="s">
        <v>31</v>
      </c>
      <c r="AB39" s="129" t="s">
        <v>31</v>
      </c>
      <c r="AC39" s="129">
        <v>29.4</v>
      </c>
      <c r="AD39" s="103">
        <v>31</v>
      </c>
      <c r="AE39" s="100" t="s">
        <v>31</v>
      </c>
      <c r="AF39" s="100" t="s">
        <v>31</v>
      </c>
      <c r="AG39" s="129">
        <v>1.52</v>
      </c>
      <c r="AH39" s="103">
        <v>1.5</v>
      </c>
      <c r="AI39" s="16">
        <f t="shared" ref="AI39:AJ44" si="14">M39/D39</f>
        <v>0.66775244299674263</v>
      </c>
      <c r="AJ39" s="16">
        <f t="shared" si="14"/>
        <v>0.53090909090909089</v>
      </c>
      <c r="AK39" s="16">
        <f t="shared" si="10"/>
        <v>0.44819819819819823</v>
      </c>
      <c r="AL39" s="16">
        <f t="shared" ref="AL39:AL70" si="15">P39/G39</f>
        <v>0.66666666666666663</v>
      </c>
      <c r="AM39" s="16">
        <f t="shared" si="9"/>
        <v>0.52173913043478259</v>
      </c>
      <c r="AN39" s="16" t="s">
        <v>31</v>
      </c>
      <c r="AO39" s="16" t="s">
        <v>31</v>
      </c>
      <c r="AP39" s="143">
        <f t="shared" ref="AP39:AP70" si="16">T39/K39</f>
        <v>0.67426710097719866</v>
      </c>
    </row>
    <row r="40" spans="1:42" x14ac:dyDescent="0.25">
      <c r="A40" s="207"/>
      <c r="B40" s="8">
        <v>38</v>
      </c>
      <c r="C40" s="18" t="s">
        <v>3</v>
      </c>
      <c r="D40" s="104">
        <v>0.63100000000000001</v>
      </c>
      <c r="E40" s="104">
        <v>0.44900000000000001</v>
      </c>
      <c r="F40" s="104">
        <v>0.55400000000000005</v>
      </c>
      <c r="G40" s="104">
        <v>0.36599999999999999</v>
      </c>
      <c r="H40" s="104">
        <v>0.44700000000000001</v>
      </c>
      <c r="I40" s="104" t="s">
        <v>31</v>
      </c>
      <c r="J40" s="128">
        <v>0.38600000000000001</v>
      </c>
      <c r="K40" s="128">
        <v>0.54300000000000004</v>
      </c>
      <c r="L40" s="105">
        <v>0.47899999999999998</v>
      </c>
      <c r="M40" s="104">
        <v>0.39600000000000002</v>
      </c>
      <c r="N40" s="104">
        <v>0.29399999999999998</v>
      </c>
      <c r="O40" s="104">
        <v>0.30199999999999999</v>
      </c>
      <c r="P40" s="104">
        <v>0.28199999999999997</v>
      </c>
      <c r="Q40" s="104">
        <v>0.26500000000000001</v>
      </c>
      <c r="R40" s="104" t="s">
        <v>31</v>
      </c>
      <c r="S40" s="128">
        <v>0.24299999999999999</v>
      </c>
      <c r="T40" s="128">
        <v>0.41299999999999998</v>
      </c>
      <c r="U40" s="105">
        <v>0.33300000000000002</v>
      </c>
      <c r="V40" s="104">
        <v>62</v>
      </c>
      <c r="W40" s="104">
        <v>52.5</v>
      </c>
      <c r="X40" s="104">
        <v>98</v>
      </c>
      <c r="Y40" s="104">
        <v>19.2</v>
      </c>
      <c r="Z40" s="104">
        <v>89.3</v>
      </c>
      <c r="AA40" s="104" t="s">
        <v>31</v>
      </c>
      <c r="AB40" s="128">
        <v>57</v>
      </c>
      <c r="AC40" s="128">
        <v>50.8</v>
      </c>
      <c r="AD40" s="105">
        <v>41.8</v>
      </c>
      <c r="AE40" s="104" t="s">
        <v>31</v>
      </c>
      <c r="AF40" s="104">
        <v>13.8</v>
      </c>
      <c r="AG40" s="128">
        <v>1.32</v>
      </c>
      <c r="AH40" s="105">
        <v>17.3</v>
      </c>
      <c r="AI40" s="16">
        <f t="shared" si="14"/>
        <v>0.62757527733755947</v>
      </c>
      <c r="AJ40" s="16">
        <f t="shared" si="14"/>
        <v>0.65478841870824045</v>
      </c>
      <c r="AK40" s="16">
        <f t="shared" si="10"/>
        <v>0.54512635379061369</v>
      </c>
      <c r="AL40" s="16">
        <f t="shared" si="15"/>
        <v>0.77049180327868849</v>
      </c>
      <c r="AM40" s="16">
        <f t="shared" si="9"/>
        <v>0.59284116331096204</v>
      </c>
      <c r="AN40" s="16" t="s">
        <v>31</v>
      </c>
      <c r="AO40" s="16">
        <f t="shared" ref="AO40:AO68" si="17">S40/J40</f>
        <v>0.6295336787564767</v>
      </c>
      <c r="AP40" s="16">
        <f t="shared" si="16"/>
        <v>0.76058931860036827</v>
      </c>
    </row>
    <row r="41" spans="1:42" x14ac:dyDescent="0.25">
      <c r="A41" s="207"/>
      <c r="B41" s="9">
        <v>39</v>
      </c>
      <c r="C41" s="19" t="s">
        <v>4</v>
      </c>
      <c r="D41" s="100">
        <v>1.05</v>
      </c>
      <c r="E41" s="100">
        <v>0.58499999999999996</v>
      </c>
      <c r="F41" s="100">
        <v>0.47499999999999998</v>
      </c>
      <c r="G41" s="100">
        <v>0.47099999999999997</v>
      </c>
      <c r="H41" s="100">
        <v>0.39400000000000002</v>
      </c>
      <c r="I41" s="100" t="s">
        <v>31</v>
      </c>
      <c r="J41" s="129">
        <v>0.316</v>
      </c>
      <c r="K41" s="129">
        <v>0.45</v>
      </c>
      <c r="L41" s="103">
        <v>0.44900000000000001</v>
      </c>
      <c r="M41" s="100">
        <v>0.83099999999999996</v>
      </c>
      <c r="N41" s="100">
        <v>0.48799999999999999</v>
      </c>
      <c r="O41" s="100">
        <v>0.19500000000000001</v>
      </c>
      <c r="P41" s="100">
        <v>0.375</v>
      </c>
      <c r="Q41" s="100">
        <v>0.34899999999999998</v>
      </c>
      <c r="R41" s="100" t="s">
        <v>31</v>
      </c>
      <c r="S41" s="129">
        <v>0.23400000000000001</v>
      </c>
      <c r="T41" s="129">
        <v>0.4</v>
      </c>
      <c r="U41" s="103">
        <v>0.36099999999999999</v>
      </c>
      <c r="V41" s="100">
        <v>17.8</v>
      </c>
      <c r="W41" s="100">
        <v>26.6</v>
      </c>
      <c r="X41" s="100">
        <v>55.3</v>
      </c>
      <c r="Y41" s="100">
        <v>25.3</v>
      </c>
      <c r="Z41" s="100">
        <v>12.8</v>
      </c>
      <c r="AA41" s="100" t="s">
        <v>31</v>
      </c>
      <c r="AB41" s="129">
        <v>20.8</v>
      </c>
      <c r="AC41" s="129">
        <v>20.399999999999999</v>
      </c>
      <c r="AD41" s="103">
        <v>11.2</v>
      </c>
      <c r="AE41" s="100" t="s">
        <v>31</v>
      </c>
      <c r="AF41" s="100">
        <v>1.74</v>
      </c>
      <c r="AG41" s="129">
        <v>0.96899999999999997</v>
      </c>
      <c r="AH41" s="103">
        <v>0.90700000000000003</v>
      </c>
      <c r="AI41" s="16">
        <f t="shared" si="14"/>
        <v>0.79142857142857137</v>
      </c>
      <c r="AJ41" s="16">
        <f t="shared" si="14"/>
        <v>0.83418803418803422</v>
      </c>
      <c r="AK41" s="16">
        <f t="shared" si="10"/>
        <v>0.41052631578947374</v>
      </c>
      <c r="AL41" s="16">
        <f t="shared" si="15"/>
        <v>0.79617834394904463</v>
      </c>
      <c r="AM41" s="16">
        <f t="shared" si="9"/>
        <v>0.88578680203045679</v>
      </c>
      <c r="AN41" s="16" t="s">
        <v>31</v>
      </c>
      <c r="AO41" s="16">
        <f t="shared" si="17"/>
        <v>0.74050632911392411</v>
      </c>
      <c r="AP41" s="16">
        <f t="shared" si="16"/>
        <v>0.88888888888888895</v>
      </c>
    </row>
    <row r="42" spans="1:42" x14ac:dyDescent="0.25">
      <c r="A42" s="207"/>
      <c r="B42" s="8">
        <v>40</v>
      </c>
      <c r="C42" s="18" t="s">
        <v>5</v>
      </c>
      <c r="D42" s="104">
        <v>0.59799999999999998</v>
      </c>
      <c r="E42" s="104">
        <v>0.49399999999999999</v>
      </c>
      <c r="F42" s="104">
        <v>0.49399999999999999</v>
      </c>
      <c r="G42" s="104">
        <v>0.26100000000000001</v>
      </c>
      <c r="H42" s="104">
        <v>0.37</v>
      </c>
      <c r="I42" s="104">
        <v>0.30299999999999999</v>
      </c>
      <c r="J42" s="128">
        <v>0.27600000000000002</v>
      </c>
      <c r="K42" s="128">
        <v>0.56000000000000005</v>
      </c>
      <c r="L42" s="105">
        <v>0.57099999999999995</v>
      </c>
      <c r="M42" s="104">
        <v>0.45500000000000002</v>
      </c>
      <c r="N42" s="104">
        <v>0.28799999999999998</v>
      </c>
      <c r="O42" s="104">
        <v>0.314</v>
      </c>
      <c r="P42" s="104">
        <v>0.17100000000000001</v>
      </c>
      <c r="Q42" s="104">
        <v>0.27400000000000002</v>
      </c>
      <c r="R42" s="104">
        <v>0.20599999999999999</v>
      </c>
      <c r="S42" s="128">
        <v>0.22</v>
      </c>
      <c r="T42" s="128">
        <v>0.45</v>
      </c>
      <c r="U42" s="105">
        <v>0.45900000000000002</v>
      </c>
      <c r="V42" s="104">
        <v>35</v>
      </c>
      <c r="W42" s="104">
        <v>134</v>
      </c>
      <c r="X42" s="104">
        <v>46.3</v>
      </c>
      <c r="Y42" s="104">
        <v>75</v>
      </c>
      <c r="Z42" s="104">
        <v>20</v>
      </c>
      <c r="AA42" s="104">
        <v>21</v>
      </c>
      <c r="AB42" s="128">
        <v>23.4</v>
      </c>
      <c r="AC42" s="128">
        <v>20.6</v>
      </c>
      <c r="AD42" s="105">
        <v>21.3</v>
      </c>
      <c r="AE42" s="104">
        <v>1.02</v>
      </c>
      <c r="AF42" s="104">
        <v>1.93</v>
      </c>
      <c r="AG42" s="128">
        <v>0.93799999999999994</v>
      </c>
      <c r="AH42" s="105">
        <v>1.29</v>
      </c>
      <c r="AI42" s="16">
        <f t="shared" si="14"/>
        <v>0.76086956521739135</v>
      </c>
      <c r="AJ42" s="16">
        <f t="shared" si="14"/>
        <v>0.582995951417004</v>
      </c>
      <c r="AK42" s="16">
        <f t="shared" si="10"/>
        <v>0.63562753036437247</v>
      </c>
      <c r="AL42" s="16">
        <f t="shared" si="15"/>
        <v>0.65517241379310343</v>
      </c>
      <c r="AM42" s="16">
        <f t="shared" ref="AM42:AM73" si="18">Q42/H42</f>
        <v>0.74054054054054064</v>
      </c>
      <c r="AN42" s="16">
        <f>R42/I42</f>
        <v>0.67986798679867988</v>
      </c>
      <c r="AO42" s="16">
        <f t="shared" si="17"/>
        <v>0.79710144927536231</v>
      </c>
      <c r="AP42" s="16">
        <f t="shared" si="16"/>
        <v>0.80357142857142849</v>
      </c>
    </row>
    <row r="43" spans="1:42" x14ac:dyDescent="0.25">
      <c r="A43" s="207"/>
      <c r="B43" s="9">
        <v>41</v>
      </c>
      <c r="C43" s="19" t="s">
        <v>6</v>
      </c>
      <c r="D43" s="100">
        <v>0.45300000000000001</v>
      </c>
      <c r="E43" s="100">
        <v>0.88500000000000001</v>
      </c>
      <c r="F43" s="100">
        <v>0.28899999999999998</v>
      </c>
      <c r="G43" s="100">
        <v>0.36799999999999999</v>
      </c>
      <c r="H43" s="100">
        <v>0.60499999999999998</v>
      </c>
      <c r="I43" s="100">
        <v>0.20899999999999999</v>
      </c>
      <c r="J43" s="129">
        <v>0.21299999999999999</v>
      </c>
      <c r="K43" s="129">
        <v>0.27200000000000002</v>
      </c>
      <c r="L43" s="103">
        <v>0.184</v>
      </c>
      <c r="M43" s="100">
        <v>0.34100000000000003</v>
      </c>
      <c r="N43" s="100">
        <v>0.52600000000000002</v>
      </c>
      <c r="O43" s="100">
        <v>0.23200000000000001</v>
      </c>
      <c r="P43" s="100">
        <v>0.311</v>
      </c>
      <c r="Q43" s="100">
        <v>0.46700000000000003</v>
      </c>
      <c r="R43" s="100">
        <v>0.16900000000000001</v>
      </c>
      <c r="S43" s="129">
        <v>0.16200000000000001</v>
      </c>
      <c r="T43" s="129">
        <v>0.20499999999999999</v>
      </c>
      <c r="U43" s="103">
        <v>0.122</v>
      </c>
      <c r="V43" s="100">
        <v>22</v>
      </c>
      <c r="W43" s="100">
        <v>69.5</v>
      </c>
      <c r="X43" s="100">
        <v>11.8</v>
      </c>
      <c r="Y43" s="100">
        <v>21.2</v>
      </c>
      <c r="Z43" s="100">
        <v>32</v>
      </c>
      <c r="AA43" s="100">
        <v>13.3</v>
      </c>
      <c r="AB43" s="129">
        <v>13.6</v>
      </c>
      <c r="AC43" s="129">
        <v>10.4</v>
      </c>
      <c r="AD43" s="103">
        <v>14.4</v>
      </c>
      <c r="AE43" s="100">
        <v>0.751</v>
      </c>
      <c r="AF43" s="100">
        <v>1.07</v>
      </c>
      <c r="AG43" s="129">
        <v>0.86699999999999999</v>
      </c>
      <c r="AH43" s="103">
        <v>0.61199999999999999</v>
      </c>
      <c r="AI43" s="16">
        <f t="shared" si="14"/>
        <v>0.75275938189845482</v>
      </c>
      <c r="AJ43" s="16">
        <f t="shared" si="14"/>
        <v>0.59435028248587574</v>
      </c>
      <c r="AK43" s="16">
        <f t="shared" si="10"/>
        <v>0.80276816608996548</v>
      </c>
      <c r="AL43" s="16">
        <f t="shared" si="15"/>
        <v>0.84510869565217395</v>
      </c>
      <c r="AM43" s="16">
        <f t="shared" si="18"/>
        <v>0.77190082644628111</v>
      </c>
      <c r="AN43" s="16">
        <f>R43/I43</f>
        <v>0.80861244019138767</v>
      </c>
      <c r="AO43" s="16">
        <f t="shared" si="17"/>
        <v>0.76056338028169024</v>
      </c>
      <c r="AP43" s="16">
        <f t="shared" si="16"/>
        <v>0.75367647058823517</v>
      </c>
    </row>
    <row r="44" spans="1:42" x14ac:dyDescent="0.25">
      <c r="A44" s="207"/>
      <c r="B44" s="10">
        <v>42</v>
      </c>
      <c r="C44" s="20" t="s">
        <v>7</v>
      </c>
      <c r="D44" s="110">
        <v>0.36099999999999999</v>
      </c>
      <c r="E44" s="108">
        <v>0.36799999999999999</v>
      </c>
      <c r="F44" s="108">
        <v>0.33600000000000002</v>
      </c>
      <c r="G44" s="108">
        <v>0.159</v>
      </c>
      <c r="H44" s="108">
        <v>0.55100000000000005</v>
      </c>
      <c r="I44" s="108">
        <v>0.36299999999999999</v>
      </c>
      <c r="J44" s="108">
        <v>0.23899999999999999</v>
      </c>
      <c r="K44" s="108">
        <v>0.26400000000000001</v>
      </c>
      <c r="L44" s="109">
        <v>0.29899999999999999</v>
      </c>
      <c r="M44" s="108">
        <v>0.25600000000000001</v>
      </c>
      <c r="N44" s="108">
        <v>0.312</v>
      </c>
      <c r="O44" s="108">
        <v>0.29299999999999998</v>
      </c>
      <c r="P44" s="108">
        <v>0.107</v>
      </c>
      <c r="Q44" s="108">
        <v>0.33800000000000002</v>
      </c>
      <c r="R44" s="108">
        <v>0.29099999999999998</v>
      </c>
      <c r="S44" s="108">
        <v>0.161</v>
      </c>
      <c r="T44" s="108">
        <v>0.19900000000000001</v>
      </c>
      <c r="U44" s="109">
        <v>0.246</v>
      </c>
      <c r="V44" s="108">
        <v>38.799999999999997</v>
      </c>
      <c r="W44" s="108">
        <v>8.1999999999999993</v>
      </c>
      <c r="X44" s="108">
        <v>11</v>
      </c>
      <c r="Y44" s="108">
        <v>2.8</v>
      </c>
      <c r="Z44" s="108">
        <v>52</v>
      </c>
      <c r="AA44" s="108">
        <v>12.4</v>
      </c>
      <c r="AB44" s="108">
        <v>28.6</v>
      </c>
      <c r="AC44" s="108">
        <v>5.8</v>
      </c>
      <c r="AD44" s="109">
        <v>7</v>
      </c>
      <c r="AE44" s="108">
        <v>7.05</v>
      </c>
      <c r="AF44" s="108">
        <v>1.21</v>
      </c>
      <c r="AG44" s="108">
        <v>0.79300000000000004</v>
      </c>
      <c r="AH44" s="109">
        <v>0.47599999999999998</v>
      </c>
      <c r="AI44" s="16">
        <f t="shared" si="14"/>
        <v>0.70914127423822715</v>
      </c>
      <c r="AJ44" s="16">
        <f t="shared" si="14"/>
        <v>0.84782608695652173</v>
      </c>
      <c r="AK44" s="16">
        <f t="shared" si="10"/>
        <v>0.87202380952380942</v>
      </c>
      <c r="AL44" s="16">
        <f t="shared" si="15"/>
        <v>0.67295597484276726</v>
      </c>
      <c r="AM44" s="16">
        <f t="shared" si="18"/>
        <v>0.61343012704174227</v>
      </c>
      <c r="AN44" s="16">
        <f>R44/I44</f>
        <v>0.80165289256198347</v>
      </c>
      <c r="AO44" s="16">
        <f t="shared" si="17"/>
        <v>0.67364016736401677</v>
      </c>
      <c r="AP44" s="16">
        <f t="shared" si="16"/>
        <v>0.75378787878787878</v>
      </c>
    </row>
    <row r="45" spans="1:42" ht="15" customHeight="1" x14ac:dyDescent="0.25">
      <c r="A45" s="203" t="s">
        <v>1</v>
      </c>
      <c r="B45" s="7">
        <v>43</v>
      </c>
      <c r="C45" s="19" t="s">
        <v>2</v>
      </c>
      <c r="D45" s="100" t="s">
        <v>31</v>
      </c>
      <c r="E45" s="100">
        <v>9.2299999999999993E-2</v>
      </c>
      <c r="F45" s="100">
        <v>5.8900000000000001E-2</v>
      </c>
      <c r="G45" s="100">
        <v>0.14000000000000001</v>
      </c>
      <c r="H45" s="100">
        <v>8.2699999999999996E-2</v>
      </c>
      <c r="I45" s="100" t="s">
        <v>31</v>
      </c>
      <c r="J45" s="129">
        <v>0.109</v>
      </c>
      <c r="K45" s="129">
        <v>0.108</v>
      </c>
      <c r="L45" s="103">
        <v>7.7600000000000002E-2</v>
      </c>
      <c r="M45" s="100" t="s">
        <v>31</v>
      </c>
      <c r="N45" s="100">
        <v>1.8599999999999998E-2</v>
      </c>
      <c r="O45" s="100">
        <v>2.1999999999999999E-2</v>
      </c>
      <c r="P45" s="100">
        <v>8.3699999999999997E-2</v>
      </c>
      <c r="Q45" s="100">
        <v>5.2499999999999998E-2</v>
      </c>
      <c r="R45" s="100" t="s">
        <v>31</v>
      </c>
      <c r="S45" s="129">
        <v>3.0099999999999998E-2</v>
      </c>
      <c r="T45" s="129">
        <v>4.24E-2</v>
      </c>
      <c r="U45" s="103">
        <v>3.3599999999999998E-2</v>
      </c>
      <c r="V45" s="100" t="s">
        <v>31</v>
      </c>
      <c r="W45" s="100">
        <v>11</v>
      </c>
      <c r="X45" s="100">
        <v>12.3</v>
      </c>
      <c r="Y45" s="100">
        <v>15.3</v>
      </c>
      <c r="Z45" s="100">
        <v>35</v>
      </c>
      <c r="AA45" s="101" t="s">
        <v>31</v>
      </c>
      <c r="AB45" s="129">
        <v>14</v>
      </c>
      <c r="AC45" s="129">
        <v>26.6</v>
      </c>
      <c r="AD45" s="103">
        <v>10</v>
      </c>
      <c r="AE45" s="100" t="s">
        <v>31</v>
      </c>
      <c r="AF45" s="100">
        <v>1.51</v>
      </c>
      <c r="AG45" s="129">
        <v>1.76</v>
      </c>
      <c r="AH45" s="103">
        <v>1.92</v>
      </c>
      <c r="AI45" s="16" t="s">
        <v>31</v>
      </c>
      <c r="AJ45" s="16">
        <f t="shared" ref="AJ45:AJ51" si="19">N45/E45</f>
        <v>0.20151679306608883</v>
      </c>
      <c r="AK45" s="16">
        <f t="shared" si="10"/>
        <v>0.37351443123938877</v>
      </c>
      <c r="AL45" s="16">
        <f t="shared" si="15"/>
        <v>0.59785714285714275</v>
      </c>
      <c r="AM45" s="16">
        <f t="shared" si="18"/>
        <v>0.6348246674727932</v>
      </c>
      <c r="AN45" s="16" t="s">
        <v>31</v>
      </c>
      <c r="AO45" s="16">
        <f t="shared" si="17"/>
        <v>0.27614678899082568</v>
      </c>
      <c r="AP45" s="16">
        <f t="shared" si="16"/>
        <v>0.3925925925925926</v>
      </c>
    </row>
    <row r="46" spans="1:42" x14ac:dyDescent="0.25">
      <c r="A46" s="204"/>
      <c r="B46" s="8">
        <v>44</v>
      </c>
      <c r="C46" s="18" t="s">
        <v>3</v>
      </c>
      <c r="D46" s="104" t="s">
        <v>31</v>
      </c>
      <c r="E46" s="104">
        <v>0.189</v>
      </c>
      <c r="F46" s="104">
        <v>0.624</v>
      </c>
      <c r="G46" s="104">
        <v>0.29399999999999998</v>
      </c>
      <c r="H46" s="104">
        <v>9.5399999999999999E-2</v>
      </c>
      <c r="I46" s="104" t="s">
        <v>31</v>
      </c>
      <c r="J46" s="128">
        <v>0.69099999999999995</v>
      </c>
      <c r="K46" s="128">
        <v>0.20599999999999999</v>
      </c>
      <c r="L46" s="105">
        <v>7.7899999999999997E-2</v>
      </c>
      <c r="M46" s="104" t="s">
        <v>31</v>
      </c>
      <c r="N46" s="104">
        <v>0.104</v>
      </c>
      <c r="O46" s="104">
        <v>0.29599999999999999</v>
      </c>
      <c r="P46" s="104">
        <v>0.16500000000000001</v>
      </c>
      <c r="Q46" s="104">
        <v>4.3499999999999997E-2</v>
      </c>
      <c r="R46" s="104" t="s">
        <v>31</v>
      </c>
      <c r="S46" s="128">
        <v>0.114</v>
      </c>
      <c r="T46" s="128">
        <v>8.14E-2</v>
      </c>
      <c r="U46" s="105">
        <v>8.6199999999999992E-3</v>
      </c>
      <c r="V46" s="104" t="s">
        <v>31</v>
      </c>
      <c r="W46" s="104">
        <v>13</v>
      </c>
      <c r="X46" s="104">
        <v>24</v>
      </c>
      <c r="Y46" s="104">
        <v>4</v>
      </c>
      <c r="Z46" s="104">
        <v>16.8</v>
      </c>
      <c r="AA46" s="104" t="s">
        <v>31</v>
      </c>
      <c r="AB46" s="128">
        <v>51.5</v>
      </c>
      <c r="AC46" s="128">
        <v>18.8</v>
      </c>
      <c r="AD46" s="105">
        <v>6.75</v>
      </c>
      <c r="AE46" s="104" t="s">
        <v>31</v>
      </c>
      <c r="AF46" s="104">
        <v>13.1</v>
      </c>
      <c r="AG46" s="128">
        <v>2.1</v>
      </c>
      <c r="AH46" s="105">
        <v>1.36</v>
      </c>
      <c r="AI46" s="16" t="s">
        <v>31</v>
      </c>
      <c r="AJ46" s="16">
        <f t="shared" si="19"/>
        <v>0.55026455026455023</v>
      </c>
      <c r="AK46" s="16">
        <f t="shared" si="10"/>
        <v>0.47435897435897434</v>
      </c>
      <c r="AL46" s="16">
        <f t="shared" si="15"/>
        <v>0.56122448979591844</v>
      </c>
      <c r="AM46" s="16">
        <f t="shared" si="18"/>
        <v>0.45597484276729555</v>
      </c>
      <c r="AN46" s="16" t="s">
        <v>31</v>
      </c>
      <c r="AO46" s="16">
        <f t="shared" si="17"/>
        <v>0.16497829232995662</v>
      </c>
      <c r="AP46" s="16">
        <f t="shared" si="16"/>
        <v>0.39514563106796119</v>
      </c>
    </row>
    <row r="47" spans="1:42" x14ac:dyDescent="0.25">
      <c r="A47" s="204"/>
      <c r="B47" s="9">
        <v>45</v>
      </c>
      <c r="C47" s="19" t="s">
        <v>4</v>
      </c>
      <c r="D47" s="100" t="s">
        <v>31</v>
      </c>
      <c r="E47" s="100">
        <v>0.34699999999999998</v>
      </c>
      <c r="F47" s="100">
        <v>0.21099999999999999</v>
      </c>
      <c r="G47" s="100">
        <v>0.155</v>
      </c>
      <c r="H47" s="100">
        <v>0.182</v>
      </c>
      <c r="I47" s="100" t="s">
        <v>31</v>
      </c>
      <c r="J47" s="129">
        <v>0.13700000000000001</v>
      </c>
      <c r="K47" s="129">
        <v>0.628</v>
      </c>
      <c r="L47" s="103">
        <v>0.41599999999999998</v>
      </c>
      <c r="M47" s="100" t="s">
        <v>31</v>
      </c>
      <c r="N47" s="100">
        <v>0.25700000000000001</v>
      </c>
      <c r="O47" s="100">
        <v>0.122</v>
      </c>
      <c r="P47" s="100">
        <v>4.5400000000000003E-2</v>
      </c>
      <c r="Q47" s="100">
        <v>0.105</v>
      </c>
      <c r="R47" s="100" t="s">
        <v>31</v>
      </c>
      <c r="S47" s="129">
        <v>6.2199999999999998E-2</v>
      </c>
      <c r="T47" s="129">
        <v>8.8599999999999998E-2</v>
      </c>
      <c r="U47" s="103">
        <v>9.69E-2</v>
      </c>
      <c r="V47" s="100" t="s">
        <v>31</v>
      </c>
      <c r="W47" s="100">
        <v>14.4</v>
      </c>
      <c r="X47" s="100">
        <v>29.7</v>
      </c>
      <c r="Y47" s="100">
        <v>25.3</v>
      </c>
      <c r="Z47" s="100">
        <v>33.299999999999997</v>
      </c>
      <c r="AA47" s="100" t="s">
        <v>31</v>
      </c>
      <c r="AB47" s="129">
        <v>18.2</v>
      </c>
      <c r="AC47" s="129">
        <v>109</v>
      </c>
      <c r="AD47" s="103">
        <v>29.6</v>
      </c>
      <c r="AE47" s="100" t="s">
        <v>31</v>
      </c>
      <c r="AF47" s="100">
        <v>1.27</v>
      </c>
      <c r="AG47" s="129">
        <v>4.63</v>
      </c>
      <c r="AH47" s="103">
        <v>2.57</v>
      </c>
      <c r="AI47" s="16" t="s">
        <v>31</v>
      </c>
      <c r="AJ47" s="16">
        <f t="shared" si="19"/>
        <v>0.74063400576368887</v>
      </c>
      <c r="AK47" s="16">
        <f t="shared" si="10"/>
        <v>0.5781990521327014</v>
      </c>
      <c r="AL47" s="16">
        <f t="shared" si="15"/>
        <v>0.29290322580645162</v>
      </c>
      <c r="AM47" s="16">
        <f t="shared" si="18"/>
        <v>0.57692307692307687</v>
      </c>
      <c r="AN47" s="16" t="s">
        <v>31</v>
      </c>
      <c r="AO47" s="16">
        <f t="shared" si="17"/>
        <v>0.45401459854014592</v>
      </c>
      <c r="AP47" s="16">
        <f t="shared" si="16"/>
        <v>0.1410828025477707</v>
      </c>
    </row>
    <row r="48" spans="1:42" x14ac:dyDescent="0.25">
      <c r="A48" s="204"/>
      <c r="B48" s="8">
        <v>46</v>
      </c>
      <c r="C48" s="18" t="s">
        <v>5</v>
      </c>
      <c r="D48" s="104" t="s">
        <v>31</v>
      </c>
      <c r="E48" s="104">
        <v>0.314</v>
      </c>
      <c r="F48" s="104">
        <v>0.12</v>
      </c>
      <c r="G48" s="104">
        <v>0.34799999999999998</v>
      </c>
      <c r="H48" s="104">
        <v>0.28999999999999998</v>
      </c>
      <c r="I48" s="104">
        <v>0.121</v>
      </c>
      <c r="J48" s="128">
        <v>0.13100000000000001</v>
      </c>
      <c r="K48" s="128">
        <v>0.158</v>
      </c>
      <c r="L48" s="105">
        <v>0.55100000000000005</v>
      </c>
      <c r="M48" s="104" t="s">
        <v>31</v>
      </c>
      <c r="N48" s="104">
        <v>9.3100000000000002E-2</v>
      </c>
      <c r="O48" s="104">
        <v>0.14699999999999999</v>
      </c>
      <c r="P48" s="104">
        <v>1.7500000000000002E-2</v>
      </c>
      <c r="Q48" s="104">
        <v>3.6499999999999998E-2</v>
      </c>
      <c r="R48" s="104">
        <v>2.46E-2</v>
      </c>
      <c r="S48" s="128">
        <v>4.99E-2</v>
      </c>
      <c r="T48" s="128">
        <v>5.33E-2</v>
      </c>
      <c r="U48" s="105">
        <v>0.151</v>
      </c>
      <c r="V48" s="104" t="s">
        <v>31</v>
      </c>
      <c r="W48" s="104">
        <v>28.8</v>
      </c>
      <c r="X48" s="104">
        <v>26.3</v>
      </c>
      <c r="Y48" s="104">
        <v>75</v>
      </c>
      <c r="Z48" s="104">
        <v>57</v>
      </c>
      <c r="AA48" s="104">
        <v>32</v>
      </c>
      <c r="AB48" s="128">
        <v>16.899999999999999</v>
      </c>
      <c r="AC48" s="128">
        <v>16</v>
      </c>
      <c r="AD48" s="105">
        <v>198</v>
      </c>
      <c r="AE48" s="104">
        <v>1.39</v>
      </c>
      <c r="AF48" s="104">
        <v>1.24</v>
      </c>
      <c r="AG48" s="128">
        <v>1.25</v>
      </c>
      <c r="AH48" s="105">
        <v>2.56</v>
      </c>
      <c r="AI48" s="16" t="s">
        <v>31</v>
      </c>
      <c r="AJ48" s="16">
        <f t="shared" si="19"/>
        <v>0.29649681528662419</v>
      </c>
      <c r="AK48" s="16">
        <f t="shared" si="10"/>
        <v>1.2249999999999999</v>
      </c>
      <c r="AL48" s="16">
        <f t="shared" si="15"/>
        <v>5.0287356321839088E-2</v>
      </c>
      <c r="AM48" s="16">
        <f t="shared" si="18"/>
        <v>0.12586206896551724</v>
      </c>
      <c r="AN48" s="16">
        <f>R48/I48</f>
        <v>0.20330578512396696</v>
      </c>
      <c r="AO48" s="16">
        <f t="shared" si="17"/>
        <v>0.38091603053435114</v>
      </c>
      <c r="AP48" s="16">
        <f t="shared" si="16"/>
        <v>0.33734177215189876</v>
      </c>
    </row>
    <row r="49" spans="1:42" x14ac:dyDescent="0.25">
      <c r="A49" s="204"/>
      <c r="B49" s="9">
        <v>47</v>
      </c>
      <c r="C49" s="19" t="s">
        <v>6</v>
      </c>
      <c r="D49" s="100" t="s">
        <v>31</v>
      </c>
      <c r="E49" s="100">
        <v>0.52400000000000002</v>
      </c>
      <c r="F49" s="100">
        <v>0.124</v>
      </c>
      <c r="G49" s="100">
        <v>0.623</v>
      </c>
      <c r="H49" s="100">
        <v>0.38100000000000001</v>
      </c>
      <c r="I49" s="100">
        <v>0.54800000000000004</v>
      </c>
      <c r="J49" s="129">
        <v>0.125</v>
      </c>
      <c r="K49" s="129">
        <v>0.29599999999999999</v>
      </c>
      <c r="L49" s="103">
        <v>7.2099999999999997E-2</v>
      </c>
      <c r="M49" s="100" t="s">
        <v>31</v>
      </c>
      <c r="N49" s="100">
        <v>0.33600000000000002</v>
      </c>
      <c r="O49" s="100">
        <v>3.7999999999999999E-2</v>
      </c>
      <c r="P49" s="100">
        <v>0.19400000000000001</v>
      </c>
      <c r="Q49" s="100">
        <v>0.19400000000000001</v>
      </c>
      <c r="R49" s="100">
        <v>6.2300000000000001E-2</v>
      </c>
      <c r="S49" s="129">
        <v>2.5000000000000001E-2</v>
      </c>
      <c r="T49" s="129">
        <v>9.4600000000000004E-2</v>
      </c>
      <c r="U49" s="103">
        <v>8.0700000000000008E-3</v>
      </c>
      <c r="V49" s="100" t="s">
        <v>31</v>
      </c>
      <c r="W49" s="100">
        <v>43</v>
      </c>
      <c r="X49" s="100">
        <v>19.2</v>
      </c>
      <c r="Y49" s="100">
        <v>201</v>
      </c>
      <c r="Z49" s="100">
        <v>2</v>
      </c>
      <c r="AA49" s="100">
        <v>70.3</v>
      </c>
      <c r="AB49" s="129">
        <v>23.2</v>
      </c>
      <c r="AC49" s="129">
        <v>50.6</v>
      </c>
      <c r="AD49" s="103">
        <v>14</v>
      </c>
      <c r="AE49" s="100">
        <v>3.79</v>
      </c>
      <c r="AF49" s="100">
        <v>1.47</v>
      </c>
      <c r="AG49" s="129">
        <v>2.59</v>
      </c>
      <c r="AH49" s="103">
        <v>1.18</v>
      </c>
      <c r="AI49" s="16" t="s">
        <v>31</v>
      </c>
      <c r="AJ49" s="16">
        <f t="shared" si="19"/>
        <v>0.6412213740458016</v>
      </c>
      <c r="AK49" s="16">
        <f t="shared" si="10"/>
        <v>0.30645161290322581</v>
      </c>
      <c r="AL49" s="16">
        <f t="shared" si="15"/>
        <v>0.3113964686998395</v>
      </c>
      <c r="AM49" s="16">
        <f t="shared" si="18"/>
        <v>0.50918635170603677</v>
      </c>
      <c r="AN49" s="16">
        <f>R49/I49</f>
        <v>0.1136861313868613</v>
      </c>
      <c r="AO49" s="16">
        <f t="shared" si="17"/>
        <v>0.2</v>
      </c>
      <c r="AP49" s="16">
        <f t="shared" si="16"/>
        <v>0.31959459459459461</v>
      </c>
    </row>
    <row r="50" spans="1:42" x14ac:dyDescent="0.25">
      <c r="A50" s="205"/>
      <c r="B50" s="10">
        <v>48</v>
      </c>
      <c r="C50" s="18" t="s">
        <v>7</v>
      </c>
      <c r="D50" s="110" t="s">
        <v>31</v>
      </c>
      <c r="E50" s="108">
        <v>0.17799999999999999</v>
      </c>
      <c r="F50" s="108">
        <v>0.161</v>
      </c>
      <c r="G50" s="108">
        <v>0.375</v>
      </c>
      <c r="H50" s="108">
        <v>0.158</v>
      </c>
      <c r="I50" s="108">
        <v>0.253</v>
      </c>
      <c r="J50" s="108">
        <v>8.2100000000000006E-2</v>
      </c>
      <c r="K50" s="108">
        <v>0.1</v>
      </c>
      <c r="L50" s="109">
        <v>0.18099999999999999</v>
      </c>
      <c r="M50" s="108" t="s">
        <v>31</v>
      </c>
      <c r="N50" s="108">
        <v>7.7499999999999999E-2</v>
      </c>
      <c r="O50" s="108">
        <v>5.6000000000000001E-2</v>
      </c>
      <c r="P50" s="108">
        <v>0.17100000000000001</v>
      </c>
      <c r="Q50" s="108">
        <v>9.5399999999999999E-2</v>
      </c>
      <c r="R50" s="108">
        <v>0.124</v>
      </c>
      <c r="S50" s="108">
        <v>9.4799999999999995E-2</v>
      </c>
      <c r="T50" s="108">
        <v>6.59E-2</v>
      </c>
      <c r="U50" s="109">
        <v>4.1399999999999999E-2</v>
      </c>
      <c r="V50" s="108" t="s">
        <v>31</v>
      </c>
      <c r="W50" s="108">
        <v>29</v>
      </c>
      <c r="X50" s="108">
        <v>32</v>
      </c>
      <c r="Y50" s="108">
        <v>48.5</v>
      </c>
      <c r="Z50" s="108">
        <v>17.7</v>
      </c>
      <c r="AA50" s="108">
        <v>70.3</v>
      </c>
      <c r="AB50" s="108">
        <v>12.6</v>
      </c>
      <c r="AC50" s="108">
        <v>9.4</v>
      </c>
      <c r="AD50" s="109">
        <v>30.2</v>
      </c>
      <c r="AE50" s="108">
        <v>3.07</v>
      </c>
      <c r="AF50" s="108">
        <v>1.77</v>
      </c>
      <c r="AG50" s="108">
        <v>1.56</v>
      </c>
      <c r="AH50" s="109">
        <v>2.15</v>
      </c>
      <c r="AI50" s="16" t="s">
        <v>31</v>
      </c>
      <c r="AJ50" s="16">
        <f t="shared" si="19"/>
        <v>0.4353932584269663</v>
      </c>
      <c r="AK50" s="16">
        <f t="shared" ref="AK50:AK80" si="20">O50/F50</f>
        <v>0.34782608695652173</v>
      </c>
      <c r="AL50" s="16">
        <f t="shared" si="15"/>
        <v>0.45600000000000002</v>
      </c>
      <c r="AM50" s="16">
        <f t="shared" si="18"/>
        <v>0.60379746835443038</v>
      </c>
      <c r="AN50" s="16">
        <f>R50/I50</f>
        <v>0.49011857707509882</v>
      </c>
      <c r="AO50" s="16">
        <f t="shared" si="17"/>
        <v>1.1546894031668695</v>
      </c>
      <c r="AP50" s="16">
        <f t="shared" si="16"/>
        <v>0.65899999999999992</v>
      </c>
    </row>
    <row r="51" spans="1:42" x14ac:dyDescent="0.25">
      <c r="A51" s="207" t="s">
        <v>72</v>
      </c>
      <c r="B51" s="7">
        <v>49</v>
      </c>
      <c r="C51" s="15" t="s">
        <v>2</v>
      </c>
      <c r="D51" s="100">
        <v>0.124</v>
      </c>
      <c r="E51" s="100">
        <v>7.6899999999999996E-2</v>
      </c>
      <c r="F51" s="100">
        <v>0.11799999999999999</v>
      </c>
      <c r="G51" s="100">
        <v>4.5699999999999998E-2</v>
      </c>
      <c r="H51" s="100">
        <v>7.4999999999999997E-2</v>
      </c>
      <c r="I51" s="100" t="s">
        <v>31</v>
      </c>
      <c r="J51" s="129">
        <v>8.9599999999999999E-2</v>
      </c>
      <c r="K51" s="129">
        <v>5.6800000000000003E-2</v>
      </c>
      <c r="L51" s="103">
        <v>3.9399999999999998E-2</v>
      </c>
      <c r="M51" s="100">
        <v>4.24E-2</v>
      </c>
      <c r="N51" s="100">
        <v>3.1E-2</v>
      </c>
      <c r="O51" s="100">
        <v>3.1600000000000003E-2</v>
      </c>
      <c r="P51" s="100">
        <v>1.09E-2</v>
      </c>
      <c r="Q51" s="100">
        <v>8.8999999999999999E-3</v>
      </c>
      <c r="R51" s="100" t="s">
        <v>31</v>
      </c>
      <c r="S51" s="129">
        <v>4.8800000000000003E-2</v>
      </c>
      <c r="T51" s="129">
        <v>1.0500000000000001E-2</v>
      </c>
      <c r="U51" s="103" t="s">
        <v>32</v>
      </c>
      <c r="V51" s="100">
        <v>25.7</v>
      </c>
      <c r="W51" s="100">
        <v>8.4</v>
      </c>
      <c r="X51" s="100">
        <v>21.3</v>
      </c>
      <c r="Y51" s="100">
        <v>7.25</v>
      </c>
      <c r="Z51" s="100">
        <v>12.6</v>
      </c>
      <c r="AA51" s="101" t="s">
        <v>31</v>
      </c>
      <c r="AB51" s="129">
        <v>6.8</v>
      </c>
      <c r="AC51" s="129">
        <v>6.2</v>
      </c>
      <c r="AD51" s="103">
        <v>4</v>
      </c>
      <c r="AE51" s="100" t="s">
        <v>31</v>
      </c>
      <c r="AF51" s="100">
        <v>1.1399999999999999</v>
      </c>
      <c r="AG51" s="129">
        <v>0.89400000000000002</v>
      </c>
      <c r="AH51" s="103">
        <v>0.81899999999999995</v>
      </c>
      <c r="AI51" s="16">
        <f t="shared" ref="AI51:AI64" si="21">M51/D51</f>
        <v>0.34193548387096773</v>
      </c>
      <c r="AJ51" s="16">
        <f t="shared" si="19"/>
        <v>0.4031209362808843</v>
      </c>
      <c r="AK51" s="16">
        <f t="shared" si="20"/>
        <v>0.26779661016949158</v>
      </c>
      <c r="AL51" s="16">
        <f t="shared" si="15"/>
        <v>0.23851203501094093</v>
      </c>
      <c r="AM51" s="16">
        <f t="shared" si="18"/>
        <v>0.11866666666666667</v>
      </c>
      <c r="AN51" s="16" t="s">
        <v>31</v>
      </c>
      <c r="AO51" s="16">
        <f t="shared" si="17"/>
        <v>0.54464285714285721</v>
      </c>
      <c r="AP51" s="16">
        <f t="shared" si="16"/>
        <v>0.18485915492957747</v>
      </c>
    </row>
    <row r="52" spans="1:42" x14ac:dyDescent="0.25">
      <c r="A52" s="207"/>
      <c r="B52" s="8">
        <v>50</v>
      </c>
      <c r="C52" s="18" t="s">
        <v>3</v>
      </c>
      <c r="D52" s="104">
        <v>0.14000000000000001</v>
      </c>
      <c r="E52" s="106" t="s">
        <v>31</v>
      </c>
      <c r="F52" s="104">
        <v>0.14699999999999999</v>
      </c>
      <c r="G52" s="104">
        <v>0.155</v>
      </c>
      <c r="H52" s="104">
        <v>0.14299999999999999</v>
      </c>
      <c r="I52" s="104" t="s">
        <v>31</v>
      </c>
      <c r="J52" s="128">
        <v>0.16200000000000001</v>
      </c>
      <c r="K52" s="128">
        <v>0.161</v>
      </c>
      <c r="L52" s="105">
        <v>0.124</v>
      </c>
      <c r="M52" s="104">
        <v>5.62E-2</v>
      </c>
      <c r="N52" s="104">
        <v>5.8900000000000001E-2</v>
      </c>
      <c r="O52" s="104">
        <v>5.3100000000000001E-2</v>
      </c>
      <c r="P52" s="104">
        <v>6.0400000000000002E-2</v>
      </c>
      <c r="Q52" s="104">
        <v>3.9100000000000003E-2</v>
      </c>
      <c r="R52" s="104" t="s">
        <v>31</v>
      </c>
      <c r="S52" s="128">
        <v>8.7999999999999995E-2</v>
      </c>
      <c r="T52" s="128">
        <v>4.8099999999999997E-2</v>
      </c>
      <c r="U52" s="105">
        <v>6.3500000000000001E-2</v>
      </c>
      <c r="V52" s="104">
        <v>27.8</v>
      </c>
      <c r="W52" s="104">
        <v>40</v>
      </c>
      <c r="X52" s="104">
        <v>38.700000000000003</v>
      </c>
      <c r="Y52" s="104">
        <v>33.299999999999997</v>
      </c>
      <c r="Z52" s="104">
        <v>54.2</v>
      </c>
      <c r="AA52" s="104" t="s">
        <v>31</v>
      </c>
      <c r="AB52" s="128">
        <v>28</v>
      </c>
      <c r="AC52" s="128">
        <v>86.4</v>
      </c>
      <c r="AD52" s="105">
        <v>12.4</v>
      </c>
      <c r="AE52" s="104" t="s">
        <v>31</v>
      </c>
      <c r="AF52" s="104">
        <v>1.17</v>
      </c>
      <c r="AG52" s="128">
        <v>1.4</v>
      </c>
      <c r="AH52" s="105">
        <v>0.95599999999999996</v>
      </c>
      <c r="AI52" s="16">
        <f t="shared" si="21"/>
        <v>0.40142857142857141</v>
      </c>
      <c r="AJ52" s="16" t="s">
        <v>31</v>
      </c>
      <c r="AK52" s="16">
        <f t="shared" si="20"/>
        <v>0.36122448979591842</v>
      </c>
      <c r="AL52" s="16">
        <f t="shared" si="15"/>
        <v>0.38967741935483874</v>
      </c>
      <c r="AM52" s="16">
        <f t="shared" si="18"/>
        <v>0.27342657342657345</v>
      </c>
      <c r="AN52" s="16" t="s">
        <v>31</v>
      </c>
      <c r="AO52" s="16">
        <f t="shared" si="17"/>
        <v>0.54320987654320985</v>
      </c>
      <c r="AP52" s="16">
        <f t="shared" si="16"/>
        <v>0.29875776397515524</v>
      </c>
    </row>
    <row r="53" spans="1:42" x14ac:dyDescent="0.25">
      <c r="A53" s="207"/>
      <c r="B53" s="9">
        <v>51</v>
      </c>
      <c r="C53" s="19" t="s">
        <v>4</v>
      </c>
      <c r="D53" s="100">
        <v>0.32600000000000001</v>
      </c>
      <c r="E53" s="100">
        <v>0.13100000000000001</v>
      </c>
      <c r="F53" s="100">
        <v>0.14000000000000001</v>
      </c>
      <c r="G53" s="100">
        <v>0.14199999999999999</v>
      </c>
      <c r="H53" s="100">
        <v>0.151</v>
      </c>
      <c r="I53" s="100" t="s">
        <v>31</v>
      </c>
      <c r="J53" s="129">
        <v>8.43E-2</v>
      </c>
      <c r="K53" s="129">
        <v>0.14199999999999999</v>
      </c>
      <c r="L53" s="103">
        <v>0.19800000000000001</v>
      </c>
      <c r="M53" s="100">
        <v>2.12E-2</v>
      </c>
      <c r="N53" s="100">
        <v>5.91E-2</v>
      </c>
      <c r="O53" s="100">
        <v>8.09E-2</v>
      </c>
      <c r="P53" s="100">
        <v>6.4500000000000002E-2</v>
      </c>
      <c r="Q53" s="100">
        <v>6.7299999999999999E-2</v>
      </c>
      <c r="R53" s="100" t="s">
        <v>31</v>
      </c>
      <c r="S53" s="129">
        <v>5.6000000000000001E-2</v>
      </c>
      <c r="T53" s="129">
        <v>7.9899999999999999E-2</v>
      </c>
      <c r="U53" s="103">
        <v>6.3100000000000003E-2</v>
      </c>
      <c r="V53" s="100">
        <v>53</v>
      </c>
      <c r="W53" s="100">
        <v>36.6</v>
      </c>
      <c r="X53" s="100">
        <v>16.5</v>
      </c>
      <c r="Y53" s="100">
        <v>16</v>
      </c>
      <c r="Z53" s="100">
        <v>34</v>
      </c>
      <c r="AA53" s="100" t="s">
        <v>31</v>
      </c>
      <c r="AB53" s="129">
        <v>8</v>
      </c>
      <c r="AC53" s="129">
        <v>32</v>
      </c>
      <c r="AD53" s="103">
        <v>47.2</v>
      </c>
      <c r="AE53" s="100" t="s">
        <v>31</v>
      </c>
      <c r="AF53" s="100">
        <v>1.1599999999999999</v>
      </c>
      <c r="AG53" s="129">
        <v>1.05</v>
      </c>
      <c r="AH53" s="103">
        <v>1.2</v>
      </c>
      <c r="AI53" s="16">
        <f t="shared" si="21"/>
        <v>6.5030674846625766E-2</v>
      </c>
      <c r="AJ53" s="16">
        <f t="shared" ref="AJ53:AJ60" si="22">N53/E53</f>
        <v>0.45114503816793894</v>
      </c>
      <c r="AK53" s="16">
        <f t="shared" si="20"/>
        <v>0.57785714285714285</v>
      </c>
      <c r="AL53" s="16">
        <f t="shared" si="15"/>
        <v>0.45422535211267612</v>
      </c>
      <c r="AM53" s="16">
        <f t="shared" si="18"/>
        <v>0.44569536423841061</v>
      </c>
      <c r="AN53" s="16" t="s">
        <v>31</v>
      </c>
      <c r="AO53" s="16">
        <f t="shared" si="17"/>
        <v>0.66429418742585999</v>
      </c>
      <c r="AP53" s="16">
        <f t="shared" si="16"/>
        <v>0.5626760563380282</v>
      </c>
    </row>
    <row r="54" spans="1:42" x14ac:dyDescent="0.25">
      <c r="A54" s="207"/>
      <c r="B54" s="8">
        <v>52</v>
      </c>
      <c r="C54" s="18" t="s">
        <v>5</v>
      </c>
      <c r="D54" s="104">
        <v>9.9000000000000005E-2</v>
      </c>
      <c r="E54" s="104">
        <v>0.183</v>
      </c>
      <c r="F54" s="104">
        <v>0.13900000000000001</v>
      </c>
      <c r="G54" s="104">
        <v>0.122</v>
      </c>
      <c r="H54" s="104">
        <v>0.113</v>
      </c>
      <c r="I54" s="104">
        <v>0.125</v>
      </c>
      <c r="J54" s="128">
        <v>0.17</v>
      </c>
      <c r="K54" s="128">
        <v>0.12</v>
      </c>
      <c r="L54" s="105">
        <v>0.125</v>
      </c>
      <c r="M54" s="104">
        <v>1.9E-2</v>
      </c>
      <c r="N54" s="104">
        <v>4.9099999999999998E-2</v>
      </c>
      <c r="O54" s="104">
        <v>6.7500000000000004E-2</v>
      </c>
      <c r="P54" s="104">
        <v>7.6799999999999993E-2</v>
      </c>
      <c r="Q54" s="104">
        <v>2.64E-2</v>
      </c>
      <c r="R54" s="104">
        <v>4.4499999999999998E-2</v>
      </c>
      <c r="S54" s="128">
        <v>8.9599999999999999E-2</v>
      </c>
      <c r="T54" s="128">
        <v>4.8500000000000001E-2</v>
      </c>
      <c r="U54" s="105">
        <v>5.04E-2</v>
      </c>
      <c r="V54" s="104">
        <v>14.3</v>
      </c>
      <c r="W54" s="104">
        <v>44.8</v>
      </c>
      <c r="X54" s="104">
        <v>23.6</v>
      </c>
      <c r="Y54" s="104">
        <v>14.2</v>
      </c>
      <c r="Z54" s="104">
        <v>23</v>
      </c>
      <c r="AA54" s="104">
        <v>10.6</v>
      </c>
      <c r="AB54" s="128">
        <v>46.7</v>
      </c>
      <c r="AC54" s="128">
        <v>23.1</v>
      </c>
      <c r="AD54" s="105">
        <v>29</v>
      </c>
      <c r="AE54" s="104">
        <v>0.93799999999999994</v>
      </c>
      <c r="AF54" s="104">
        <v>1.23</v>
      </c>
      <c r="AG54" s="128">
        <v>1.22</v>
      </c>
      <c r="AH54" s="105">
        <v>0.88800000000000001</v>
      </c>
      <c r="AI54" s="16">
        <f t="shared" si="21"/>
        <v>0.19191919191919191</v>
      </c>
      <c r="AJ54" s="16">
        <f t="shared" si="22"/>
        <v>0.26830601092896172</v>
      </c>
      <c r="AK54" s="16">
        <f t="shared" si="20"/>
        <v>0.48561151079136688</v>
      </c>
      <c r="AL54" s="16">
        <f t="shared" si="15"/>
        <v>0.62950819672131142</v>
      </c>
      <c r="AM54" s="16">
        <f t="shared" si="18"/>
        <v>0.23362831858407079</v>
      </c>
      <c r="AN54" s="16">
        <f>R54/I54</f>
        <v>0.35599999999999998</v>
      </c>
      <c r="AO54" s="16">
        <f t="shared" si="17"/>
        <v>0.52705882352941169</v>
      </c>
      <c r="AP54" s="16">
        <f t="shared" si="16"/>
        <v>0.40416666666666667</v>
      </c>
    </row>
    <row r="55" spans="1:42" x14ac:dyDescent="0.25">
      <c r="A55" s="207"/>
      <c r="B55" s="9">
        <v>53</v>
      </c>
      <c r="C55" s="19" t="s">
        <v>6</v>
      </c>
      <c r="D55" s="100">
        <v>0.39500000000000002</v>
      </c>
      <c r="E55" s="100">
        <v>0.13200000000000001</v>
      </c>
      <c r="F55" s="100">
        <v>0.114</v>
      </c>
      <c r="G55" s="100">
        <v>7.7899999999999997E-2</v>
      </c>
      <c r="H55" s="100">
        <v>0.14299999999999999</v>
      </c>
      <c r="I55" s="100">
        <v>7.22E-2</v>
      </c>
      <c r="J55" s="129">
        <v>0.06</v>
      </c>
      <c r="K55" s="129">
        <v>7.7799999999999994E-2</v>
      </c>
      <c r="L55" s="103">
        <v>9.8100000000000007E-2</v>
      </c>
      <c r="M55" s="100">
        <v>1.8100000000000002E-2</v>
      </c>
      <c r="N55" s="100">
        <v>3.0999999999999999E-3</v>
      </c>
      <c r="O55" s="100">
        <v>6.3700000000000007E-2</v>
      </c>
      <c r="P55" s="100">
        <v>4.8899999999999999E-2</v>
      </c>
      <c r="Q55" s="100">
        <v>6.0699999999999997E-2</v>
      </c>
      <c r="R55" s="100">
        <v>3.95E-2</v>
      </c>
      <c r="S55" s="129">
        <v>3.5999999999999997E-2</v>
      </c>
      <c r="T55" s="129">
        <v>4.7800000000000002E-2</v>
      </c>
      <c r="U55" s="103">
        <v>4.1200000000000001E-2</v>
      </c>
      <c r="V55" s="100">
        <v>74</v>
      </c>
      <c r="W55" s="100">
        <v>27</v>
      </c>
      <c r="X55" s="100">
        <v>9.8000000000000007</v>
      </c>
      <c r="Y55" s="100">
        <v>4.5999999999999996</v>
      </c>
      <c r="Z55" s="100">
        <v>26.3</v>
      </c>
      <c r="AA55" s="100">
        <v>13.8</v>
      </c>
      <c r="AB55" s="129">
        <v>3.4</v>
      </c>
      <c r="AC55" s="129">
        <v>6.2</v>
      </c>
      <c r="AD55" s="103">
        <v>13.8</v>
      </c>
      <c r="AE55" s="100">
        <v>0.875</v>
      </c>
      <c r="AF55" s="100">
        <v>0.502</v>
      </c>
      <c r="AG55" s="129">
        <v>0.98799999999999999</v>
      </c>
      <c r="AH55" s="103">
        <v>0.624</v>
      </c>
      <c r="AI55" s="16">
        <f t="shared" si="21"/>
        <v>4.5822784810126582E-2</v>
      </c>
      <c r="AJ55" s="16">
        <f t="shared" si="22"/>
        <v>2.3484848484848483E-2</v>
      </c>
      <c r="AK55" s="16">
        <f t="shared" si="20"/>
        <v>0.55877192982456148</v>
      </c>
      <c r="AL55" s="16">
        <f t="shared" si="15"/>
        <v>0.62772785622593075</v>
      </c>
      <c r="AM55" s="16">
        <f t="shared" si="18"/>
        <v>0.4244755244755245</v>
      </c>
      <c r="AN55" s="16">
        <f>R55/I55</f>
        <v>0.54709141274238227</v>
      </c>
      <c r="AO55" s="16">
        <f t="shared" si="17"/>
        <v>0.6</v>
      </c>
      <c r="AP55" s="16">
        <f t="shared" si="16"/>
        <v>0.61439588688946023</v>
      </c>
    </row>
    <row r="56" spans="1:42" x14ac:dyDescent="0.25">
      <c r="A56" s="207"/>
      <c r="B56" s="10">
        <v>54</v>
      </c>
      <c r="C56" s="20" t="s">
        <v>7</v>
      </c>
      <c r="D56" s="110">
        <v>0.13700000000000001</v>
      </c>
      <c r="E56" s="108">
        <v>8.8300000000000003E-2</v>
      </c>
      <c r="F56" s="108">
        <v>8.7300000000000003E-2</v>
      </c>
      <c r="G56" s="108">
        <v>3.7499999999999999E-2</v>
      </c>
      <c r="H56" s="108">
        <v>7.0000000000000007E-2</v>
      </c>
      <c r="I56" s="108">
        <v>5.9400000000000001E-2</v>
      </c>
      <c r="J56" s="108">
        <v>5.11E-2</v>
      </c>
      <c r="K56" s="108">
        <v>5.67E-2</v>
      </c>
      <c r="L56" s="109">
        <v>8.6199999999999999E-2</v>
      </c>
      <c r="M56" s="108">
        <v>3.9800000000000002E-2</v>
      </c>
      <c r="N56" s="108">
        <v>3.1099999999999999E-2</v>
      </c>
      <c r="O56" s="108">
        <v>5.1799999999999999E-2</v>
      </c>
      <c r="P56" s="108">
        <v>2.3199999999999998E-2</v>
      </c>
      <c r="Q56" s="108">
        <v>3.2599999999999997E-2</v>
      </c>
      <c r="R56" s="108">
        <v>3.7400000000000003E-2</v>
      </c>
      <c r="S56" s="108">
        <v>2.6599999999999999E-2</v>
      </c>
      <c r="T56" s="108">
        <v>2.76E-2</v>
      </c>
      <c r="U56" s="109">
        <v>2.07E-2</v>
      </c>
      <c r="V56" s="108">
        <v>9.6</v>
      </c>
      <c r="W56" s="108">
        <v>5.4</v>
      </c>
      <c r="X56" s="108">
        <v>3.67</v>
      </c>
      <c r="Y56" s="108">
        <v>4.2</v>
      </c>
      <c r="Z56" s="108">
        <v>10.8</v>
      </c>
      <c r="AA56" s="108">
        <v>4.4000000000000004</v>
      </c>
      <c r="AB56" s="108">
        <v>2</v>
      </c>
      <c r="AC56" s="108">
        <v>2.2000000000000002</v>
      </c>
      <c r="AD56" s="109">
        <v>16.399999999999999</v>
      </c>
      <c r="AE56" s="108">
        <v>0.49299999999999999</v>
      </c>
      <c r="AF56" s="108">
        <v>0.71099999999999997</v>
      </c>
      <c r="AG56" s="108">
        <v>0.49</v>
      </c>
      <c r="AH56" s="109">
        <v>0.84499999999999997</v>
      </c>
      <c r="AI56" s="16">
        <f t="shared" si="21"/>
        <v>0.29051094890510948</v>
      </c>
      <c r="AJ56" s="16">
        <f t="shared" si="22"/>
        <v>0.35220838052095127</v>
      </c>
      <c r="AK56" s="16">
        <f t="shared" si="20"/>
        <v>0.59335624284077892</v>
      </c>
      <c r="AL56" s="16">
        <f t="shared" si="15"/>
        <v>0.6186666666666667</v>
      </c>
      <c r="AM56" s="16">
        <f t="shared" si="18"/>
        <v>0.46571428571428564</v>
      </c>
      <c r="AN56" s="16">
        <f>R56/I56</f>
        <v>0.62962962962962965</v>
      </c>
      <c r="AO56" s="16">
        <f t="shared" si="17"/>
        <v>0.52054794520547942</v>
      </c>
      <c r="AP56" s="16">
        <f t="shared" si="16"/>
        <v>0.48677248677248675</v>
      </c>
    </row>
    <row r="57" spans="1:42" x14ac:dyDescent="0.25">
      <c r="A57" s="205" t="s">
        <v>62</v>
      </c>
      <c r="B57" s="7">
        <v>55</v>
      </c>
      <c r="C57" s="19" t="s">
        <v>2</v>
      </c>
      <c r="D57" s="100">
        <v>0.379</v>
      </c>
      <c r="E57" s="100">
        <v>0.16900000000000001</v>
      </c>
      <c r="F57" s="100">
        <v>0.313</v>
      </c>
      <c r="G57" s="100">
        <v>0.437</v>
      </c>
      <c r="H57" s="100">
        <v>0.222</v>
      </c>
      <c r="I57" s="100" t="s">
        <v>31</v>
      </c>
      <c r="J57" s="129">
        <v>0.27800000000000002</v>
      </c>
      <c r="K57" s="129">
        <v>5.5599999999999997E-2</v>
      </c>
      <c r="L57" s="103">
        <v>0.13300000000000001</v>
      </c>
      <c r="M57" s="100">
        <v>0.17100000000000001</v>
      </c>
      <c r="N57" s="100">
        <v>7.6899999999999996E-2</v>
      </c>
      <c r="O57" s="100">
        <v>0.182</v>
      </c>
      <c r="P57" s="100">
        <v>0.30599999999999999</v>
      </c>
      <c r="Q57" s="100">
        <v>0.14899999999999999</v>
      </c>
      <c r="R57" s="100" t="s">
        <v>31</v>
      </c>
      <c r="S57" s="129">
        <v>0.157</v>
      </c>
      <c r="T57" s="129">
        <v>9.9100000000000004E-3</v>
      </c>
      <c r="U57" s="103">
        <v>6.7299999999999999E-2</v>
      </c>
      <c r="V57" s="100">
        <v>24.5</v>
      </c>
      <c r="W57" s="100">
        <v>12</v>
      </c>
      <c r="X57" s="100">
        <v>20.5</v>
      </c>
      <c r="Y57" s="100">
        <v>20</v>
      </c>
      <c r="Z57" s="100">
        <v>5.2</v>
      </c>
      <c r="AA57" s="101" t="s">
        <v>31</v>
      </c>
      <c r="AB57" s="129">
        <v>11.2</v>
      </c>
      <c r="AC57" s="129">
        <v>3.8</v>
      </c>
      <c r="AD57" s="103">
        <v>5.75</v>
      </c>
      <c r="AE57" s="100" t="s">
        <v>31</v>
      </c>
      <c r="AF57" s="100">
        <v>1.47</v>
      </c>
      <c r="AG57" s="129">
        <v>0.82699999999999996</v>
      </c>
      <c r="AH57" s="103">
        <v>1</v>
      </c>
      <c r="AI57" s="16">
        <f t="shared" si="21"/>
        <v>0.45118733509234832</v>
      </c>
      <c r="AJ57" s="16">
        <f t="shared" si="22"/>
        <v>0.45502958579881653</v>
      </c>
      <c r="AK57" s="16">
        <f t="shared" si="20"/>
        <v>0.58146964856230032</v>
      </c>
      <c r="AL57" s="16">
        <f t="shared" si="15"/>
        <v>0.70022883295194505</v>
      </c>
      <c r="AM57" s="16">
        <f t="shared" si="18"/>
        <v>0.67117117117117109</v>
      </c>
      <c r="AN57" s="16" t="s">
        <v>31</v>
      </c>
      <c r="AO57" s="16">
        <f t="shared" si="17"/>
        <v>0.56474820143884885</v>
      </c>
      <c r="AP57" s="16">
        <f t="shared" si="16"/>
        <v>0.17823741007194246</v>
      </c>
    </row>
    <row r="58" spans="1:42" x14ac:dyDescent="0.25">
      <c r="A58" s="200"/>
      <c r="B58" s="8">
        <v>56</v>
      </c>
      <c r="C58" s="18" t="s">
        <v>3</v>
      </c>
      <c r="D58" s="104">
        <v>0.32100000000000001</v>
      </c>
      <c r="E58" s="104">
        <v>0.39200000000000002</v>
      </c>
      <c r="F58" s="104">
        <v>0.41199999999999998</v>
      </c>
      <c r="G58" s="104">
        <v>0.36599999999999999</v>
      </c>
      <c r="H58" s="104">
        <v>0.34499999999999997</v>
      </c>
      <c r="I58" s="104" t="s">
        <v>31</v>
      </c>
      <c r="J58" s="128">
        <v>0.45</v>
      </c>
      <c r="K58" s="128">
        <v>0.36199999999999999</v>
      </c>
      <c r="L58" s="105">
        <v>0.28899999999999998</v>
      </c>
      <c r="M58" s="104">
        <v>0.186</v>
      </c>
      <c r="N58" s="104">
        <v>0.224</v>
      </c>
      <c r="O58" s="104">
        <v>0.218</v>
      </c>
      <c r="P58" s="104">
        <v>0.221</v>
      </c>
      <c r="Q58" s="104">
        <v>0.14899999999999999</v>
      </c>
      <c r="R58" s="104" t="s">
        <v>31</v>
      </c>
      <c r="S58" s="128">
        <v>0.35099999999999998</v>
      </c>
      <c r="T58" s="128">
        <v>0.219</v>
      </c>
      <c r="U58" s="105">
        <v>0.16500000000000001</v>
      </c>
      <c r="V58" s="104">
        <v>25</v>
      </c>
      <c r="W58" s="104">
        <v>41.5</v>
      </c>
      <c r="X58" s="104">
        <v>72</v>
      </c>
      <c r="Y58" s="104">
        <v>15.4</v>
      </c>
      <c r="Z58" s="104">
        <v>33.799999999999997</v>
      </c>
      <c r="AA58" s="104" t="s">
        <v>31</v>
      </c>
      <c r="AB58" s="128">
        <v>21.2</v>
      </c>
      <c r="AC58" s="128">
        <v>35.799999999999997</v>
      </c>
      <c r="AD58" s="105">
        <v>15.2</v>
      </c>
      <c r="AE58" s="104" t="s">
        <v>31</v>
      </c>
      <c r="AF58" s="104">
        <v>1.47</v>
      </c>
      <c r="AG58" s="128">
        <v>4.7</v>
      </c>
      <c r="AH58" s="105">
        <v>1.39</v>
      </c>
      <c r="AI58" s="16">
        <f t="shared" si="21"/>
        <v>0.57943925233644855</v>
      </c>
      <c r="AJ58" s="16">
        <f t="shared" si="22"/>
        <v>0.5714285714285714</v>
      </c>
      <c r="AK58" s="16">
        <f t="shared" si="20"/>
        <v>0.529126213592233</v>
      </c>
      <c r="AL58" s="16">
        <f t="shared" si="15"/>
        <v>0.60382513661202186</v>
      </c>
      <c r="AM58" s="16">
        <f t="shared" si="18"/>
        <v>0.43188405797101453</v>
      </c>
      <c r="AN58" s="16" t="s">
        <v>31</v>
      </c>
      <c r="AO58" s="16">
        <f t="shared" si="17"/>
        <v>0.77999999999999992</v>
      </c>
      <c r="AP58" s="16">
        <f t="shared" si="16"/>
        <v>0.6049723756906078</v>
      </c>
    </row>
    <row r="59" spans="1:42" x14ac:dyDescent="0.25">
      <c r="A59" s="200"/>
      <c r="B59" s="9">
        <v>57</v>
      </c>
      <c r="C59" s="19" t="s">
        <v>4</v>
      </c>
      <c r="D59" s="100">
        <v>0.35099999999999998</v>
      </c>
      <c r="E59" s="100">
        <v>0.29199999999999998</v>
      </c>
      <c r="F59" s="100">
        <v>0.48799999999999999</v>
      </c>
      <c r="G59" s="100">
        <v>0.46200000000000002</v>
      </c>
      <c r="H59" s="100">
        <v>0.36399999999999999</v>
      </c>
      <c r="I59" s="100" t="s">
        <v>31</v>
      </c>
      <c r="J59" s="129">
        <v>0.32500000000000001</v>
      </c>
      <c r="K59" s="129">
        <v>0.35699999999999998</v>
      </c>
      <c r="L59" s="103">
        <v>0.44600000000000001</v>
      </c>
      <c r="M59" s="100">
        <v>0.23599999999999999</v>
      </c>
      <c r="N59" s="100">
        <v>0.17899999999999999</v>
      </c>
      <c r="O59" s="100">
        <v>0.28199999999999997</v>
      </c>
      <c r="P59" s="100">
        <v>0.33500000000000002</v>
      </c>
      <c r="Q59" s="100">
        <v>0.255</v>
      </c>
      <c r="R59" s="100" t="s">
        <v>31</v>
      </c>
      <c r="S59" s="129">
        <v>0.23599999999999999</v>
      </c>
      <c r="T59" s="129">
        <v>0.26</v>
      </c>
      <c r="U59" s="103">
        <v>0.27900000000000003</v>
      </c>
      <c r="V59" s="100">
        <v>26.2</v>
      </c>
      <c r="W59" s="100">
        <v>12.8</v>
      </c>
      <c r="X59" s="100">
        <v>35.9</v>
      </c>
      <c r="Y59" s="100">
        <v>7.5</v>
      </c>
      <c r="Z59" s="100">
        <v>27.5</v>
      </c>
      <c r="AA59" s="100" t="s">
        <v>31</v>
      </c>
      <c r="AB59" s="129">
        <v>24.2</v>
      </c>
      <c r="AC59" s="129">
        <v>13</v>
      </c>
      <c r="AD59" s="103">
        <v>23.4</v>
      </c>
      <c r="AE59" s="100" t="s">
        <v>31</v>
      </c>
      <c r="AF59" s="100">
        <v>2.0499999999999998</v>
      </c>
      <c r="AG59" s="129">
        <v>1.1399999999999999</v>
      </c>
      <c r="AH59" s="103">
        <v>1.47</v>
      </c>
      <c r="AI59" s="16">
        <f t="shared" si="21"/>
        <v>0.67236467236467234</v>
      </c>
      <c r="AJ59" s="16">
        <f t="shared" si="22"/>
        <v>0.61301369863013699</v>
      </c>
      <c r="AK59" s="16">
        <f t="shared" si="20"/>
        <v>0.57786885245901631</v>
      </c>
      <c r="AL59" s="16">
        <f t="shared" si="15"/>
        <v>0.72510822510822515</v>
      </c>
      <c r="AM59" s="16">
        <f t="shared" si="18"/>
        <v>0.70054945054945061</v>
      </c>
      <c r="AN59" s="16" t="s">
        <v>31</v>
      </c>
      <c r="AO59" s="16">
        <f t="shared" si="17"/>
        <v>0.72615384615384604</v>
      </c>
      <c r="AP59" s="16">
        <f t="shared" si="16"/>
        <v>0.72829131652661072</v>
      </c>
    </row>
    <row r="60" spans="1:42" x14ac:dyDescent="0.25">
      <c r="A60" s="200"/>
      <c r="B60" s="8">
        <v>58</v>
      </c>
      <c r="C60" s="18" t="s">
        <v>5</v>
      </c>
      <c r="D60" s="104">
        <v>0.315</v>
      </c>
      <c r="E60" s="104">
        <v>0.25700000000000001</v>
      </c>
      <c r="F60" s="104">
        <v>0.66300000000000003</v>
      </c>
      <c r="G60" s="104">
        <v>0.67800000000000005</v>
      </c>
      <c r="H60" s="104">
        <v>0.38600000000000001</v>
      </c>
      <c r="I60" s="104">
        <v>0.35099999999999998</v>
      </c>
      <c r="J60" s="128">
        <v>0.39</v>
      </c>
      <c r="K60" s="128">
        <v>0.498</v>
      </c>
      <c r="L60" s="105">
        <v>0.26100000000000001</v>
      </c>
      <c r="M60" s="104">
        <v>0.19700000000000001</v>
      </c>
      <c r="N60" s="104">
        <v>0.113</v>
      </c>
      <c r="O60" s="104">
        <v>0.42399999999999999</v>
      </c>
      <c r="P60" s="104">
        <v>0.44800000000000001</v>
      </c>
      <c r="Q60" s="104">
        <v>0.246</v>
      </c>
      <c r="R60" s="104">
        <v>0.22900000000000001</v>
      </c>
      <c r="S60" s="128">
        <v>0.30199999999999999</v>
      </c>
      <c r="T60" s="128">
        <v>0.317</v>
      </c>
      <c r="U60" s="105">
        <v>0.128</v>
      </c>
      <c r="V60" s="104">
        <v>17</v>
      </c>
      <c r="W60" s="104">
        <v>19.399999999999999</v>
      </c>
      <c r="X60" s="104">
        <v>87</v>
      </c>
      <c r="Y60" s="104">
        <v>50.8</v>
      </c>
      <c r="Z60" s="104">
        <v>23</v>
      </c>
      <c r="AA60" s="104">
        <v>11.6</v>
      </c>
      <c r="AB60" s="128">
        <v>27.4</v>
      </c>
      <c r="AC60" s="128">
        <v>41</v>
      </c>
      <c r="AD60" s="105">
        <v>65.599999999999994</v>
      </c>
      <c r="AE60" s="104">
        <v>1.73</v>
      </c>
      <c r="AF60" s="104">
        <v>2.3199999999999998</v>
      </c>
      <c r="AG60" s="128">
        <v>2.61</v>
      </c>
      <c r="AH60" s="105">
        <v>1.56</v>
      </c>
      <c r="AI60" s="16">
        <f t="shared" si="21"/>
        <v>0.6253968253968254</v>
      </c>
      <c r="AJ60" s="16">
        <f t="shared" si="22"/>
        <v>0.43968871595330739</v>
      </c>
      <c r="AK60" s="16">
        <f t="shared" si="20"/>
        <v>0.63951734539969829</v>
      </c>
      <c r="AL60" s="16">
        <f t="shared" si="15"/>
        <v>0.66076696165191739</v>
      </c>
      <c r="AM60" s="16">
        <f t="shared" si="18"/>
        <v>0.63730569948186522</v>
      </c>
      <c r="AN60" s="16">
        <f>R60/I60</f>
        <v>0.65242165242165251</v>
      </c>
      <c r="AO60" s="16">
        <f t="shared" si="17"/>
        <v>0.77435897435897427</v>
      </c>
      <c r="AP60" s="16">
        <f t="shared" si="16"/>
        <v>0.63654618473895586</v>
      </c>
    </row>
    <row r="61" spans="1:42" x14ac:dyDescent="0.25">
      <c r="A61" s="200"/>
      <c r="B61" s="9">
        <v>59</v>
      </c>
      <c r="C61" s="19" t="s">
        <v>6</v>
      </c>
      <c r="D61" s="100">
        <v>0.38</v>
      </c>
      <c r="E61" s="100" t="s">
        <v>31</v>
      </c>
      <c r="F61" s="100">
        <v>0.747</v>
      </c>
      <c r="G61" s="100">
        <v>0.311</v>
      </c>
      <c r="H61" s="100">
        <v>0.46200000000000002</v>
      </c>
      <c r="I61" s="100">
        <v>0.27700000000000002</v>
      </c>
      <c r="J61" s="129">
        <v>0.21199999999999999</v>
      </c>
      <c r="K61" s="129">
        <v>0.54700000000000004</v>
      </c>
      <c r="L61" s="103">
        <v>0.27100000000000002</v>
      </c>
      <c r="M61" s="100">
        <v>0.23499999999999999</v>
      </c>
      <c r="N61" s="100" t="s">
        <v>31</v>
      </c>
      <c r="O61" s="100">
        <v>0.56399999999999995</v>
      </c>
      <c r="P61" s="100">
        <v>0.21299999999999999</v>
      </c>
      <c r="Q61" s="100">
        <v>0.30399999999999999</v>
      </c>
      <c r="R61" s="100">
        <v>0.161</v>
      </c>
      <c r="S61" s="129">
        <v>0.15</v>
      </c>
      <c r="T61" s="129">
        <v>0.373</v>
      </c>
      <c r="U61" s="103">
        <v>0.17299999999999999</v>
      </c>
      <c r="V61" s="100">
        <v>17.600000000000001</v>
      </c>
      <c r="W61" s="100" t="s">
        <v>31</v>
      </c>
      <c r="X61" s="100">
        <v>37</v>
      </c>
      <c r="Y61" s="100">
        <v>6</v>
      </c>
      <c r="Z61" s="100">
        <v>58</v>
      </c>
      <c r="AA61" s="100" t="s">
        <v>31</v>
      </c>
      <c r="AB61" s="129">
        <v>18</v>
      </c>
      <c r="AC61" s="129">
        <v>52.4</v>
      </c>
      <c r="AD61" s="103">
        <v>12.8</v>
      </c>
      <c r="AE61" s="100">
        <v>1.23</v>
      </c>
      <c r="AF61" s="100">
        <v>1.1100000000000001</v>
      </c>
      <c r="AG61" s="129">
        <v>4</v>
      </c>
      <c r="AH61" s="103">
        <v>0.95399999999999996</v>
      </c>
      <c r="AI61" s="16">
        <f t="shared" si="21"/>
        <v>0.61842105263157887</v>
      </c>
      <c r="AJ61" s="16" t="s">
        <v>31</v>
      </c>
      <c r="AK61" s="16">
        <f t="shared" si="20"/>
        <v>0.75502008032128509</v>
      </c>
      <c r="AL61" s="16">
        <f t="shared" si="15"/>
        <v>0.68488745980707399</v>
      </c>
      <c r="AM61" s="16">
        <f t="shared" si="18"/>
        <v>0.65800865800865793</v>
      </c>
      <c r="AN61" s="16">
        <f>R61/I61</f>
        <v>0.58122743682310463</v>
      </c>
      <c r="AO61" s="16">
        <f t="shared" si="17"/>
        <v>0.70754716981132071</v>
      </c>
      <c r="AP61" s="16">
        <f t="shared" si="16"/>
        <v>0.68190127970749537</v>
      </c>
    </row>
    <row r="62" spans="1:42" x14ac:dyDescent="0.25">
      <c r="A62" s="203"/>
      <c r="B62" s="10">
        <v>60</v>
      </c>
      <c r="C62" s="18" t="s">
        <v>7</v>
      </c>
      <c r="D62" s="110">
        <v>0.81200000000000006</v>
      </c>
      <c r="E62" s="108">
        <v>0.35299999999999998</v>
      </c>
      <c r="F62" s="108">
        <v>0.50700000000000001</v>
      </c>
      <c r="G62" s="108">
        <v>0.20799999999999999</v>
      </c>
      <c r="H62" s="108">
        <v>0.32700000000000001</v>
      </c>
      <c r="I62" s="108">
        <v>0.21</v>
      </c>
      <c r="J62" s="108">
        <v>0.28799999999999998</v>
      </c>
      <c r="K62" s="108">
        <v>0.192</v>
      </c>
      <c r="L62" s="109">
        <v>0.17599999999999999</v>
      </c>
      <c r="M62" s="108">
        <v>0.47099999999999997</v>
      </c>
      <c r="N62" s="108">
        <v>0.20599999999999999</v>
      </c>
      <c r="O62" s="108">
        <v>0.38400000000000001</v>
      </c>
      <c r="P62" s="108">
        <v>0.122</v>
      </c>
      <c r="Q62" s="108">
        <v>0.19400000000000001</v>
      </c>
      <c r="R62" s="108">
        <v>0.14599999999999999</v>
      </c>
      <c r="S62" s="108">
        <v>0.23</v>
      </c>
      <c r="T62" s="108">
        <v>9.4100000000000003E-2</v>
      </c>
      <c r="U62" s="109">
        <v>6.9800000000000001E-2</v>
      </c>
      <c r="V62" s="108" t="s">
        <v>32</v>
      </c>
      <c r="W62" s="108">
        <v>16.3</v>
      </c>
      <c r="X62" s="108">
        <v>6</v>
      </c>
      <c r="Y62" s="108" t="s">
        <v>32</v>
      </c>
      <c r="Z62" s="108">
        <v>13.3</v>
      </c>
      <c r="AA62" s="108">
        <v>16</v>
      </c>
      <c r="AB62" s="108">
        <v>6.8</v>
      </c>
      <c r="AC62" s="108">
        <v>4.4000000000000004</v>
      </c>
      <c r="AD62" s="109">
        <v>18.7</v>
      </c>
      <c r="AE62" s="108">
        <v>4.3899999999999997</v>
      </c>
      <c r="AF62" s="108">
        <v>0.98499999999999999</v>
      </c>
      <c r="AG62" s="108">
        <v>1.65</v>
      </c>
      <c r="AH62" s="109">
        <v>2.04</v>
      </c>
      <c r="AI62" s="16">
        <f t="shared" si="21"/>
        <v>0.58004926108374377</v>
      </c>
      <c r="AJ62" s="16">
        <f t="shared" ref="AJ62:AJ80" si="23">N62/E62</f>
        <v>0.58356940509915012</v>
      </c>
      <c r="AK62" s="16">
        <f t="shared" si="20"/>
        <v>0.75739644970414199</v>
      </c>
      <c r="AL62" s="16">
        <f t="shared" si="15"/>
        <v>0.58653846153846156</v>
      </c>
      <c r="AM62" s="16">
        <f t="shared" si="18"/>
        <v>0.59327217125382259</v>
      </c>
      <c r="AN62" s="16">
        <f>R62/I62</f>
        <v>0.69523809523809521</v>
      </c>
      <c r="AO62" s="16">
        <f t="shared" si="17"/>
        <v>0.79861111111111116</v>
      </c>
      <c r="AP62" s="16">
        <f t="shared" si="16"/>
        <v>0.49010416666666667</v>
      </c>
    </row>
    <row r="63" spans="1:42" x14ac:dyDescent="0.25">
      <c r="A63" s="207" t="s">
        <v>79</v>
      </c>
      <c r="B63" s="7">
        <v>61</v>
      </c>
      <c r="C63" s="15" t="s">
        <v>2</v>
      </c>
      <c r="D63" s="100">
        <v>0.108</v>
      </c>
      <c r="E63" s="100">
        <v>8.1900000000000001E-2</v>
      </c>
      <c r="F63" s="100">
        <v>7.0999999999999994E-2</v>
      </c>
      <c r="G63" s="100">
        <v>8.2900000000000001E-2</v>
      </c>
      <c r="H63" s="100">
        <v>4.41E-2</v>
      </c>
      <c r="I63" s="100" t="s">
        <v>31</v>
      </c>
      <c r="J63" s="129">
        <v>0.11899999999999999</v>
      </c>
      <c r="K63" s="129">
        <v>6.1899999999999997E-2</v>
      </c>
      <c r="L63" s="103">
        <v>5.8900000000000001E-2</v>
      </c>
      <c r="M63" s="100">
        <v>3.2599999999999997E-2</v>
      </c>
      <c r="N63" s="100">
        <v>2.7E-2</v>
      </c>
      <c r="O63" s="100">
        <v>2.9899999999999999E-2</v>
      </c>
      <c r="P63" s="100">
        <v>2.3199999999999998E-2</v>
      </c>
      <c r="Q63" s="100">
        <v>0.01</v>
      </c>
      <c r="R63" s="100" t="s">
        <v>31</v>
      </c>
      <c r="S63" s="129">
        <v>5.2999999999999999E-2</v>
      </c>
      <c r="T63" s="129">
        <v>2.24E-2</v>
      </c>
      <c r="U63" s="103">
        <v>2.2700000000000001E-2</v>
      </c>
      <c r="V63" s="100">
        <v>7.4</v>
      </c>
      <c r="W63" s="100">
        <v>2.6</v>
      </c>
      <c r="X63" s="100" t="s">
        <v>32</v>
      </c>
      <c r="Y63" s="100">
        <v>2.6</v>
      </c>
      <c r="Z63" s="100">
        <v>6.2</v>
      </c>
      <c r="AA63" s="101" t="s">
        <v>31</v>
      </c>
      <c r="AB63" s="129">
        <v>6.4</v>
      </c>
      <c r="AC63" s="129" t="s">
        <v>32</v>
      </c>
      <c r="AD63" s="103">
        <v>3.2</v>
      </c>
      <c r="AE63" s="100" t="s">
        <v>31</v>
      </c>
      <c r="AF63" s="100">
        <v>1.38</v>
      </c>
      <c r="AG63" s="129">
        <v>0.63600000000000001</v>
      </c>
      <c r="AH63" s="103">
        <v>0.86099999999999999</v>
      </c>
      <c r="AI63" s="16">
        <f t="shared" si="21"/>
        <v>0.30185185185185182</v>
      </c>
      <c r="AJ63" s="16">
        <f t="shared" si="23"/>
        <v>0.32967032967032966</v>
      </c>
      <c r="AK63" s="16">
        <f t="shared" si="20"/>
        <v>0.42112676056338033</v>
      </c>
      <c r="AL63" s="16">
        <f t="shared" si="15"/>
        <v>0.27985524728588657</v>
      </c>
      <c r="AM63" s="16">
        <f t="shared" si="18"/>
        <v>0.22675736961451248</v>
      </c>
      <c r="AN63" s="16" t="s">
        <v>31</v>
      </c>
      <c r="AO63" s="16">
        <f t="shared" si="17"/>
        <v>0.44537815126050423</v>
      </c>
      <c r="AP63" s="16">
        <f t="shared" si="16"/>
        <v>0.36187399030694672</v>
      </c>
    </row>
    <row r="64" spans="1:42" x14ac:dyDescent="0.25">
      <c r="A64" s="207"/>
      <c r="B64" s="8">
        <v>62</v>
      </c>
      <c r="C64" s="18" t="s">
        <v>3</v>
      </c>
      <c r="D64" s="104">
        <v>0.11899999999999999</v>
      </c>
      <c r="E64" s="104">
        <v>0.108</v>
      </c>
      <c r="F64" s="104">
        <v>0.10199999999999999</v>
      </c>
      <c r="G64" s="104">
        <v>0.112</v>
      </c>
      <c r="H64" s="104">
        <v>8.3599999999999994E-2</v>
      </c>
      <c r="I64" s="104" t="s">
        <v>31</v>
      </c>
      <c r="J64" s="128">
        <v>0.113</v>
      </c>
      <c r="K64" s="128">
        <v>0.154</v>
      </c>
      <c r="L64" s="105">
        <v>0.11600000000000001</v>
      </c>
      <c r="M64" s="104">
        <v>5.6899999999999999E-2</v>
      </c>
      <c r="N64" s="104">
        <v>5.8700000000000002E-2</v>
      </c>
      <c r="O64" s="104">
        <v>6.6000000000000003E-2</v>
      </c>
      <c r="P64" s="104">
        <v>6.6199999999999995E-2</v>
      </c>
      <c r="Q64" s="104">
        <v>1.9599999999999999E-2</v>
      </c>
      <c r="R64" s="104" t="s">
        <v>31</v>
      </c>
      <c r="S64" s="128">
        <v>8.5699999999999998E-2</v>
      </c>
      <c r="T64" s="128">
        <v>0.104</v>
      </c>
      <c r="U64" s="105">
        <v>6.5799999999999997E-2</v>
      </c>
      <c r="V64" s="104">
        <v>4.25</v>
      </c>
      <c r="W64" s="104">
        <v>7.25</v>
      </c>
      <c r="X64" s="104" t="s">
        <v>32</v>
      </c>
      <c r="Y64" s="104">
        <v>2.5</v>
      </c>
      <c r="Z64" s="104">
        <v>5.2</v>
      </c>
      <c r="AA64" s="104" t="s">
        <v>31</v>
      </c>
      <c r="AB64" s="128">
        <v>19.8</v>
      </c>
      <c r="AC64" s="128">
        <v>2.2000000000000002</v>
      </c>
      <c r="AD64" s="105" t="s">
        <v>32</v>
      </c>
      <c r="AE64" s="104" t="s">
        <v>31</v>
      </c>
      <c r="AF64" s="104">
        <v>0.63200000000000001</v>
      </c>
      <c r="AG64" s="128">
        <v>1.03</v>
      </c>
      <c r="AH64" s="105">
        <v>0.65400000000000003</v>
      </c>
      <c r="AI64" s="16">
        <f t="shared" si="21"/>
        <v>0.4781512605042017</v>
      </c>
      <c r="AJ64" s="16">
        <f t="shared" si="23"/>
        <v>0.54351851851851851</v>
      </c>
      <c r="AK64" s="16">
        <f t="shared" si="20"/>
        <v>0.6470588235294118</v>
      </c>
      <c r="AL64" s="16">
        <f t="shared" si="15"/>
        <v>0.59107142857142847</v>
      </c>
      <c r="AM64" s="16">
        <f t="shared" si="18"/>
        <v>0.23444976076555024</v>
      </c>
      <c r="AN64" s="16" t="s">
        <v>31</v>
      </c>
      <c r="AO64" s="16">
        <f t="shared" si="17"/>
        <v>0.75840707964601761</v>
      </c>
      <c r="AP64" s="16">
        <f t="shared" si="16"/>
        <v>0.67532467532467533</v>
      </c>
    </row>
    <row r="65" spans="1:42" x14ac:dyDescent="0.25">
      <c r="A65" s="207"/>
      <c r="B65" s="9">
        <v>63</v>
      </c>
      <c r="C65" s="19" t="s">
        <v>4</v>
      </c>
      <c r="D65" s="100" t="s">
        <v>31</v>
      </c>
      <c r="E65" s="100">
        <v>0.14699999999999999</v>
      </c>
      <c r="F65" s="100">
        <v>0.186</v>
      </c>
      <c r="G65" s="100">
        <v>0.14199999999999999</v>
      </c>
      <c r="H65" s="100">
        <v>0.13800000000000001</v>
      </c>
      <c r="I65" s="100" t="s">
        <v>31</v>
      </c>
      <c r="J65" s="129">
        <v>0.114</v>
      </c>
      <c r="K65" s="129">
        <v>0.21199999999999999</v>
      </c>
      <c r="L65" s="103">
        <v>8.4000000000000005E-2</v>
      </c>
      <c r="M65" s="100" t="s">
        <v>31</v>
      </c>
      <c r="N65" s="100">
        <v>9.5899999999999999E-2</v>
      </c>
      <c r="O65" s="100">
        <v>9.6199999999999994E-2</v>
      </c>
      <c r="P65" s="100">
        <v>9.5600000000000004E-2</v>
      </c>
      <c r="Q65" s="100">
        <v>8.8599999999999998E-2</v>
      </c>
      <c r="R65" s="100" t="s">
        <v>31</v>
      </c>
      <c r="S65" s="129">
        <v>7.9100000000000004E-2</v>
      </c>
      <c r="T65" s="129">
        <v>0.16800000000000001</v>
      </c>
      <c r="U65" s="103">
        <v>4.7500000000000001E-2</v>
      </c>
      <c r="V65" s="100" t="s">
        <v>31</v>
      </c>
      <c r="W65" s="100">
        <v>3.4</v>
      </c>
      <c r="X65" s="100">
        <v>7.65</v>
      </c>
      <c r="Y65" s="100" t="s">
        <v>32</v>
      </c>
      <c r="Z65" s="100">
        <v>4.5</v>
      </c>
      <c r="AA65" s="100" t="s">
        <v>31</v>
      </c>
      <c r="AB65" s="129">
        <v>3.2</v>
      </c>
      <c r="AC65" s="129">
        <v>4.4000000000000004</v>
      </c>
      <c r="AD65" s="103">
        <v>4.4000000000000004</v>
      </c>
      <c r="AE65" s="100" t="s">
        <v>31</v>
      </c>
      <c r="AF65" s="100">
        <v>0.95299999999999996</v>
      </c>
      <c r="AG65" s="129">
        <v>0.73099999999999998</v>
      </c>
      <c r="AH65" s="103">
        <v>0.76600000000000001</v>
      </c>
      <c r="AI65" s="16" t="s">
        <v>31</v>
      </c>
      <c r="AJ65" s="16">
        <f t="shared" si="23"/>
        <v>0.65238095238095239</v>
      </c>
      <c r="AK65" s="16">
        <f t="shared" si="20"/>
        <v>0.51720430107526882</v>
      </c>
      <c r="AL65" s="16">
        <f t="shared" si="15"/>
        <v>0.67323943661971841</v>
      </c>
      <c r="AM65" s="16">
        <f t="shared" si="18"/>
        <v>0.6420289855072463</v>
      </c>
      <c r="AN65" s="16" t="s">
        <v>31</v>
      </c>
      <c r="AO65" s="16">
        <f t="shared" si="17"/>
        <v>0.69385964912280707</v>
      </c>
      <c r="AP65" s="16">
        <f t="shared" si="16"/>
        <v>0.79245283018867929</v>
      </c>
    </row>
    <row r="66" spans="1:42" x14ac:dyDescent="0.25">
      <c r="A66" s="207"/>
      <c r="B66" s="8">
        <v>64</v>
      </c>
      <c r="C66" s="18" t="s">
        <v>5</v>
      </c>
      <c r="D66" s="104">
        <v>7.46E-2</v>
      </c>
      <c r="E66" s="104">
        <v>9.5899999999999999E-2</v>
      </c>
      <c r="F66" s="104">
        <v>0.114</v>
      </c>
      <c r="G66" s="104">
        <v>0.11899999999999999</v>
      </c>
      <c r="H66" s="104">
        <v>0.10100000000000001</v>
      </c>
      <c r="I66" s="104">
        <v>0.122</v>
      </c>
      <c r="J66" s="128">
        <v>7.5200000000000003E-2</v>
      </c>
      <c r="K66" s="128">
        <v>0.152</v>
      </c>
      <c r="L66" s="105">
        <v>0.122</v>
      </c>
      <c r="M66" s="104">
        <v>3.7600000000000001E-2</v>
      </c>
      <c r="N66" s="104">
        <v>4.9000000000000002E-2</v>
      </c>
      <c r="O66" s="104">
        <v>5.5100000000000003E-2</v>
      </c>
      <c r="P66" s="104">
        <v>7.1199999999999999E-2</v>
      </c>
      <c r="Q66" s="104">
        <v>6.4600000000000005E-2</v>
      </c>
      <c r="R66" s="104">
        <v>8.9200000000000002E-2</v>
      </c>
      <c r="S66" s="128">
        <v>5.3999999999999999E-2</v>
      </c>
      <c r="T66" s="128">
        <v>0.104</v>
      </c>
      <c r="U66" s="105">
        <v>8.3099999999999993E-2</v>
      </c>
      <c r="V66" s="104">
        <v>2.8</v>
      </c>
      <c r="W66" s="104">
        <v>4.4000000000000004</v>
      </c>
      <c r="X66" s="104">
        <v>4.8</v>
      </c>
      <c r="Y66" s="104">
        <v>2</v>
      </c>
      <c r="Z66" s="104" t="s">
        <v>32</v>
      </c>
      <c r="AA66" s="104">
        <v>3.2</v>
      </c>
      <c r="AB66" s="128">
        <v>4.2</v>
      </c>
      <c r="AC66" s="128" t="s">
        <v>32</v>
      </c>
      <c r="AD66" s="105" t="s">
        <v>32</v>
      </c>
      <c r="AE66" s="104">
        <v>0.89700000000000002</v>
      </c>
      <c r="AF66" s="104">
        <v>0.52200000000000002</v>
      </c>
      <c r="AG66" s="128">
        <v>1.18</v>
      </c>
      <c r="AH66" s="105">
        <v>0.69799999999999995</v>
      </c>
      <c r="AI66" s="16">
        <f>M66/D66</f>
        <v>0.50402144772117963</v>
      </c>
      <c r="AJ66" s="16">
        <f t="shared" si="23"/>
        <v>0.51094890510948909</v>
      </c>
      <c r="AK66" s="16">
        <f t="shared" si="20"/>
        <v>0.48333333333333334</v>
      </c>
      <c r="AL66" s="16">
        <f t="shared" si="15"/>
        <v>0.59831932773109242</v>
      </c>
      <c r="AM66" s="16">
        <f t="shared" si="18"/>
        <v>0.63960396039603962</v>
      </c>
      <c r="AN66" s="16">
        <f>R66/I66</f>
        <v>0.73114754098360657</v>
      </c>
      <c r="AO66" s="16">
        <f t="shared" si="17"/>
        <v>0.71808510638297873</v>
      </c>
      <c r="AP66" s="16">
        <f t="shared" si="16"/>
        <v>0.68421052631578949</v>
      </c>
    </row>
    <row r="67" spans="1:42" x14ac:dyDescent="0.25">
      <c r="A67" s="207"/>
      <c r="B67" s="9">
        <v>65</v>
      </c>
      <c r="C67" s="19" t="s">
        <v>6</v>
      </c>
      <c r="D67" s="100" t="s">
        <v>31</v>
      </c>
      <c r="E67" s="100">
        <v>9.9599999999999994E-2</v>
      </c>
      <c r="F67" s="100">
        <v>6.88E-2</v>
      </c>
      <c r="G67" s="100">
        <v>7.4399999999999994E-2</v>
      </c>
      <c r="H67" s="100">
        <v>0.121</v>
      </c>
      <c r="I67" s="100">
        <v>2.9399999999999999E-2</v>
      </c>
      <c r="J67" s="129">
        <v>3.3000000000000002E-2</v>
      </c>
      <c r="K67" s="129">
        <v>0.14899999999999999</v>
      </c>
      <c r="L67" s="103">
        <v>6.0299999999999999E-2</v>
      </c>
      <c r="M67" s="100" t="s">
        <v>31</v>
      </c>
      <c r="N67" s="100">
        <v>3.2399999999999998E-2</v>
      </c>
      <c r="O67" s="100">
        <v>3.9399999999999998E-2</v>
      </c>
      <c r="P67" s="100">
        <v>4.7399999999999998E-2</v>
      </c>
      <c r="Q67" s="100">
        <v>4.5400000000000003E-2</v>
      </c>
      <c r="R67" s="100">
        <v>2.64E-2</v>
      </c>
      <c r="S67" s="129">
        <v>1.2999999999999999E-2</v>
      </c>
      <c r="T67" s="129">
        <v>6.7400000000000002E-2</v>
      </c>
      <c r="U67" s="103">
        <v>2.6499999999999999E-2</v>
      </c>
      <c r="V67" s="100" t="s">
        <v>31</v>
      </c>
      <c r="W67" s="100">
        <v>29</v>
      </c>
      <c r="X67" s="100">
        <v>2</v>
      </c>
      <c r="Y67" s="100">
        <v>2.6</v>
      </c>
      <c r="Z67" s="100">
        <v>27.3</v>
      </c>
      <c r="AA67" s="100">
        <v>2.4</v>
      </c>
      <c r="AB67" s="129">
        <v>2.4</v>
      </c>
      <c r="AC67" s="129">
        <v>34.799999999999997</v>
      </c>
      <c r="AD67" s="103">
        <v>4.4000000000000004</v>
      </c>
      <c r="AE67" s="100">
        <v>0.36599999999999999</v>
      </c>
      <c r="AF67" s="100">
        <v>0.70599999999999996</v>
      </c>
      <c r="AG67" s="129">
        <v>1.1599999999999999</v>
      </c>
      <c r="AH67" s="103">
        <v>0.45300000000000001</v>
      </c>
      <c r="AI67" s="16" t="s">
        <v>31</v>
      </c>
      <c r="AJ67" s="16">
        <f t="shared" si="23"/>
        <v>0.3253012048192771</v>
      </c>
      <c r="AK67" s="16">
        <f t="shared" si="20"/>
        <v>0.57267441860465118</v>
      </c>
      <c r="AL67" s="16">
        <f t="shared" si="15"/>
        <v>0.63709677419354838</v>
      </c>
      <c r="AM67" s="16">
        <f t="shared" si="18"/>
        <v>0.37520661157024798</v>
      </c>
      <c r="AN67" s="16">
        <f>R67/I67</f>
        <v>0.89795918367346939</v>
      </c>
      <c r="AO67" s="16">
        <f t="shared" si="17"/>
        <v>0.39393939393939392</v>
      </c>
      <c r="AP67" s="16">
        <f t="shared" si="16"/>
        <v>0.45234899328859063</v>
      </c>
    </row>
    <row r="68" spans="1:42" x14ac:dyDescent="0.25">
      <c r="A68" s="207"/>
      <c r="B68" s="10">
        <v>66</v>
      </c>
      <c r="C68" s="20" t="s">
        <v>7</v>
      </c>
      <c r="D68" s="110" t="s">
        <v>31</v>
      </c>
      <c r="E68" s="108">
        <v>9.2999999999999999E-2</v>
      </c>
      <c r="F68" s="108">
        <v>7.4499999999999997E-2</v>
      </c>
      <c r="G68" s="108">
        <v>4.9799999999999997E-2</v>
      </c>
      <c r="H68" s="108">
        <v>5.8500000000000003E-2</v>
      </c>
      <c r="I68" s="108">
        <v>9.6000000000000002E-2</v>
      </c>
      <c r="J68" s="108">
        <v>7.2400000000000006E-2</v>
      </c>
      <c r="K68" s="108">
        <v>6.1800000000000001E-2</v>
      </c>
      <c r="L68" s="109">
        <v>0.126</v>
      </c>
      <c r="M68" s="108" t="s">
        <v>31</v>
      </c>
      <c r="N68" s="108">
        <v>6.0199999999999997E-2</v>
      </c>
      <c r="O68" s="108">
        <v>4.3299999999999998E-2</v>
      </c>
      <c r="P68" s="108">
        <v>2.35E-2</v>
      </c>
      <c r="Q68" s="108">
        <v>3.6299999999999999E-2</v>
      </c>
      <c r="R68" s="108">
        <v>5.6500000000000002E-2</v>
      </c>
      <c r="S68" s="108">
        <v>3.9199999999999999E-2</v>
      </c>
      <c r="T68" s="108">
        <v>3.6999999999999998E-2</v>
      </c>
      <c r="U68" s="109">
        <v>3.1600000000000003E-2</v>
      </c>
      <c r="V68" s="108" t="s">
        <v>31</v>
      </c>
      <c r="W68" s="108">
        <v>10</v>
      </c>
      <c r="X68" s="108">
        <v>3</v>
      </c>
      <c r="Y68" s="108">
        <v>2.4</v>
      </c>
      <c r="Z68" s="108">
        <v>4.5999999999999996</v>
      </c>
      <c r="AA68" s="108">
        <v>6</v>
      </c>
      <c r="AB68" s="108">
        <v>4.4000000000000004</v>
      </c>
      <c r="AC68" s="108">
        <v>2</v>
      </c>
      <c r="AD68" s="109">
        <v>54.8</v>
      </c>
      <c r="AE68" s="108">
        <v>1.07</v>
      </c>
      <c r="AF68" s="108">
        <v>0.93</v>
      </c>
      <c r="AG68" s="108">
        <v>0.42599999999999999</v>
      </c>
      <c r="AH68" s="109">
        <v>1.06</v>
      </c>
      <c r="AI68" s="16" t="s">
        <v>31</v>
      </c>
      <c r="AJ68" s="16">
        <f t="shared" si="23"/>
        <v>0.64731182795698916</v>
      </c>
      <c r="AK68" s="16">
        <f t="shared" si="20"/>
        <v>0.58120805369127515</v>
      </c>
      <c r="AL68" s="16">
        <f t="shared" si="15"/>
        <v>0.47188755020080325</v>
      </c>
      <c r="AM68" s="16">
        <f t="shared" si="18"/>
        <v>0.62051282051282042</v>
      </c>
      <c r="AN68" s="16">
        <f>R68/I68</f>
        <v>0.58854166666666663</v>
      </c>
      <c r="AO68" s="16">
        <f t="shared" si="17"/>
        <v>0.54143646408839774</v>
      </c>
      <c r="AP68" s="16">
        <f t="shared" si="16"/>
        <v>0.59870550161812297</v>
      </c>
    </row>
    <row r="69" spans="1:42" x14ac:dyDescent="0.25">
      <c r="A69" s="205" t="s">
        <v>68</v>
      </c>
      <c r="B69" s="7">
        <v>67</v>
      </c>
      <c r="C69" s="19" t="s">
        <v>2</v>
      </c>
      <c r="D69" s="100">
        <v>0.13400000000000001</v>
      </c>
      <c r="E69" s="100">
        <v>7.46E-2</v>
      </c>
      <c r="F69" s="100">
        <v>0.1</v>
      </c>
      <c r="G69" s="100">
        <v>0.19</v>
      </c>
      <c r="H69" s="100">
        <v>9.6199999999999994E-2</v>
      </c>
      <c r="I69" s="100" t="s">
        <v>31</v>
      </c>
      <c r="J69" s="129" t="s">
        <v>31</v>
      </c>
      <c r="K69" s="129">
        <v>6.7299999999999999E-2</v>
      </c>
      <c r="L69" s="103">
        <v>7.4800000000000005E-2</v>
      </c>
      <c r="M69" s="100">
        <v>3.9899999999999998E-2</v>
      </c>
      <c r="N69" s="100">
        <v>3.0499999999999999E-2</v>
      </c>
      <c r="O69" s="100">
        <v>1.55E-2</v>
      </c>
      <c r="P69" s="100">
        <v>0.11899999999999999</v>
      </c>
      <c r="Q69" s="100">
        <v>4.6399999999999997E-2</v>
      </c>
      <c r="R69" s="100" t="s">
        <v>31</v>
      </c>
      <c r="S69" s="129" t="s">
        <v>31</v>
      </c>
      <c r="T69" s="129">
        <v>2.4E-2</v>
      </c>
      <c r="U69" s="103">
        <v>2.1100000000000001E-2</v>
      </c>
      <c r="V69" s="100">
        <v>33</v>
      </c>
      <c r="W69" s="100">
        <v>4.2</v>
      </c>
      <c r="X69" s="100">
        <v>42</v>
      </c>
      <c r="Y69" s="100">
        <v>17.5</v>
      </c>
      <c r="Z69" s="100">
        <v>8</v>
      </c>
      <c r="AA69" s="101" t="s">
        <v>31</v>
      </c>
      <c r="AB69" s="129" t="s">
        <v>31</v>
      </c>
      <c r="AC69" s="129">
        <v>5.4</v>
      </c>
      <c r="AD69" s="103">
        <v>10.8</v>
      </c>
      <c r="AE69" s="100" t="s">
        <v>31</v>
      </c>
      <c r="AF69" s="100" t="s">
        <v>31</v>
      </c>
      <c r="AG69" s="129">
        <v>1.1200000000000001</v>
      </c>
      <c r="AH69" s="103">
        <v>1.44</v>
      </c>
      <c r="AI69" s="16">
        <f>M69/D69</f>
        <v>0.29776119402985074</v>
      </c>
      <c r="AJ69" s="16">
        <f t="shared" si="23"/>
        <v>0.40884718498659517</v>
      </c>
      <c r="AK69" s="16">
        <f t="shared" si="20"/>
        <v>0.155</v>
      </c>
      <c r="AL69" s="16">
        <f t="shared" si="15"/>
        <v>0.62631578947368416</v>
      </c>
      <c r="AM69" s="16">
        <f t="shared" si="18"/>
        <v>0.4823284823284823</v>
      </c>
      <c r="AN69" s="16" t="s">
        <v>31</v>
      </c>
      <c r="AO69" s="16" t="s">
        <v>31</v>
      </c>
      <c r="AP69" s="143">
        <f t="shared" si="16"/>
        <v>0.35661218424962854</v>
      </c>
    </row>
    <row r="70" spans="1:42" x14ac:dyDescent="0.25">
      <c r="A70" s="200"/>
      <c r="B70" s="8">
        <v>68</v>
      </c>
      <c r="C70" s="18" t="s">
        <v>3</v>
      </c>
      <c r="D70" s="104" t="s">
        <v>31</v>
      </c>
      <c r="E70" s="104">
        <v>0.35199999999999998</v>
      </c>
      <c r="F70" s="104">
        <v>0.159</v>
      </c>
      <c r="G70" s="104">
        <v>0.16700000000000001</v>
      </c>
      <c r="H70" s="104">
        <v>0.10199999999999999</v>
      </c>
      <c r="I70" s="104" t="s">
        <v>31</v>
      </c>
      <c r="J70" s="128">
        <v>8.8499999999999995E-2</v>
      </c>
      <c r="K70" s="128">
        <v>0.14699999999999999</v>
      </c>
      <c r="L70" s="105">
        <v>6.4100000000000004E-2</v>
      </c>
      <c r="M70" s="104" t="s">
        <v>31</v>
      </c>
      <c r="N70" s="104">
        <v>0.223</v>
      </c>
      <c r="O70" s="104">
        <v>9.98E-2</v>
      </c>
      <c r="P70" s="104">
        <v>0.115</v>
      </c>
      <c r="Q70" s="104">
        <v>5.4899999999999997E-2</v>
      </c>
      <c r="R70" s="104" t="s">
        <v>31</v>
      </c>
      <c r="S70" s="128">
        <v>5.7000000000000002E-2</v>
      </c>
      <c r="T70" s="128">
        <v>0.112</v>
      </c>
      <c r="U70" s="105">
        <v>2.9100000000000001E-2</v>
      </c>
      <c r="V70" s="104" t="s">
        <v>31</v>
      </c>
      <c r="W70" s="104">
        <v>23</v>
      </c>
      <c r="X70" s="104">
        <v>9.5</v>
      </c>
      <c r="Y70" s="104">
        <v>8.33</v>
      </c>
      <c r="Z70" s="104">
        <v>4.8</v>
      </c>
      <c r="AA70" s="104" t="s">
        <v>31</v>
      </c>
      <c r="AB70" s="128">
        <v>6.2</v>
      </c>
      <c r="AC70" s="128">
        <v>2.6</v>
      </c>
      <c r="AD70" s="105">
        <v>4</v>
      </c>
      <c r="AE70" s="104" t="s">
        <v>31</v>
      </c>
      <c r="AF70" s="104">
        <v>0.746</v>
      </c>
      <c r="AG70" s="128">
        <v>1.24</v>
      </c>
      <c r="AH70" s="105">
        <v>0.92400000000000004</v>
      </c>
      <c r="AI70" s="16" t="s">
        <v>31</v>
      </c>
      <c r="AJ70" s="16">
        <f t="shared" si="23"/>
        <v>0.63352272727272729</v>
      </c>
      <c r="AK70" s="16">
        <f t="shared" si="20"/>
        <v>0.62767295597484274</v>
      </c>
      <c r="AL70" s="16">
        <f t="shared" si="15"/>
        <v>0.68862275449101795</v>
      </c>
      <c r="AM70" s="16">
        <f t="shared" si="18"/>
        <v>0.53823529411764703</v>
      </c>
      <c r="AN70" s="16" t="s">
        <v>31</v>
      </c>
      <c r="AO70" s="16">
        <f>S70/J70</f>
        <v>0.64406779661016955</v>
      </c>
      <c r="AP70" s="16">
        <f t="shared" si="16"/>
        <v>0.76190476190476197</v>
      </c>
    </row>
    <row r="71" spans="1:42" x14ac:dyDescent="0.25">
      <c r="A71" s="200"/>
      <c r="B71" s="9">
        <v>69</v>
      </c>
      <c r="C71" s="19" t="s">
        <v>4</v>
      </c>
      <c r="D71" s="100">
        <v>7.8399999999999997E-2</v>
      </c>
      <c r="E71" s="100">
        <v>0.23100000000000001</v>
      </c>
      <c r="F71" s="100">
        <v>8.1299999999999997E-2</v>
      </c>
      <c r="G71" s="100">
        <v>6.1400000000000003E-2</v>
      </c>
      <c r="H71" s="100">
        <v>0.11799999999999999</v>
      </c>
      <c r="I71" s="100" t="s">
        <v>31</v>
      </c>
      <c r="J71" s="129">
        <v>7.4899999999999994E-2</v>
      </c>
      <c r="K71" s="129">
        <v>0.16200000000000001</v>
      </c>
      <c r="L71" s="103">
        <v>4.3499999999999997E-2</v>
      </c>
      <c r="M71" s="100">
        <v>3.32E-2</v>
      </c>
      <c r="N71" s="100">
        <v>0.16300000000000001</v>
      </c>
      <c r="O71" s="100">
        <v>4.8899999999999999E-2</v>
      </c>
      <c r="P71" s="100">
        <v>3.5900000000000001E-2</v>
      </c>
      <c r="Q71" s="100">
        <v>0.10199999999999999</v>
      </c>
      <c r="R71" s="100" t="s">
        <v>31</v>
      </c>
      <c r="S71" s="129">
        <v>4.7600000000000003E-2</v>
      </c>
      <c r="T71" s="129">
        <v>0.128</v>
      </c>
      <c r="U71" s="103">
        <v>1.14E-2</v>
      </c>
      <c r="V71" s="100">
        <v>2.4</v>
      </c>
      <c r="W71" s="100">
        <v>4.8600000000000003</v>
      </c>
      <c r="X71" s="100" t="s">
        <v>32</v>
      </c>
      <c r="Y71" s="100" t="s">
        <v>32</v>
      </c>
      <c r="Z71" s="100">
        <v>2.4</v>
      </c>
      <c r="AA71" s="100" t="s">
        <v>31</v>
      </c>
      <c r="AB71" s="129">
        <v>2.8</v>
      </c>
      <c r="AC71" s="129">
        <v>3.8</v>
      </c>
      <c r="AD71" s="103">
        <v>3.2</v>
      </c>
      <c r="AE71" s="100" t="s">
        <v>31</v>
      </c>
      <c r="AF71" s="100">
        <v>0.98799999999999999</v>
      </c>
      <c r="AG71" s="129">
        <v>0.88300000000000001</v>
      </c>
      <c r="AH71" s="103">
        <v>0.748</v>
      </c>
      <c r="AI71" s="16">
        <f t="shared" ref="AI71:AI80" si="24">M71/D71</f>
        <v>0.42346938775510207</v>
      </c>
      <c r="AJ71" s="16">
        <f t="shared" si="23"/>
        <v>0.7056277056277056</v>
      </c>
      <c r="AK71" s="16">
        <f t="shared" si="20"/>
        <v>0.60147601476014756</v>
      </c>
      <c r="AL71" s="16">
        <f t="shared" ref="AL71:AL104" si="25">P71/G71</f>
        <v>0.58469055374592838</v>
      </c>
      <c r="AM71" s="16">
        <f t="shared" si="18"/>
        <v>0.86440677966101698</v>
      </c>
      <c r="AN71" s="16" t="s">
        <v>31</v>
      </c>
      <c r="AO71" s="16">
        <f>S71/J71</f>
        <v>0.63551401869158886</v>
      </c>
      <c r="AP71" s="16">
        <f t="shared" ref="AP71:AP98" si="26">T71/K71</f>
        <v>0.79012345679012341</v>
      </c>
    </row>
    <row r="72" spans="1:42" x14ac:dyDescent="0.25">
      <c r="A72" s="200"/>
      <c r="B72" s="8">
        <v>70</v>
      </c>
      <c r="C72" s="18" t="s">
        <v>5</v>
      </c>
      <c r="D72" s="104">
        <v>9.35E-2</v>
      </c>
      <c r="E72" s="104">
        <v>6.1400000000000003E-2</v>
      </c>
      <c r="F72" s="104">
        <v>6.0600000000000001E-2</v>
      </c>
      <c r="G72" s="104">
        <v>3.7900000000000003E-2</v>
      </c>
      <c r="H72" s="104">
        <v>5.2499999999999998E-2</v>
      </c>
      <c r="I72" s="104">
        <v>8.0399999999999999E-2</v>
      </c>
      <c r="J72" s="128">
        <v>8.4000000000000005E-2</v>
      </c>
      <c r="K72" s="128">
        <v>4.4900000000000002E-2</v>
      </c>
      <c r="L72" s="105">
        <v>4.3299999999999998E-2</v>
      </c>
      <c r="M72" s="104">
        <v>7.0599999999999996E-2</v>
      </c>
      <c r="N72" s="104">
        <v>3.7600000000000001E-2</v>
      </c>
      <c r="O72" s="104">
        <v>2.8400000000000002E-2</v>
      </c>
      <c r="P72" s="104">
        <v>7.0000000000000001E-3</v>
      </c>
      <c r="Q72" s="104">
        <v>3.6200000000000003E-2</v>
      </c>
      <c r="R72" s="104">
        <v>3.9899999999999998E-2</v>
      </c>
      <c r="S72" s="128">
        <v>4.5499999999999999E-2</v>
      </c>
      <c r="T72" s="128">
        <v>2.8899999999999999E-2</v>
      </c>
      <c r="U72" s="105">
        <v>2.6200000000000001E-2</v>
      </c>
      <c r="V72" s="104">
        <v>3</v>
      </c>
      <c r="W72" s="104" t="s">
        <v>32</v>
      </c>
      <c r="X72" s="104" t="s">
        <v>32</v>
      </c>
      <c r="Y72" s="104" t="s">
        <v>32</v>
      </c>
      <c r="Z72" s="104" t="s">
        <v>32</v>
      </c>
      <c r="AA72" s="104">
        <v>4.4000000000000004</v>
      </c>
      <c r="AB72" s="128">
        <v>6.6</v>
      </c>
      <c r="AC72" s="128">
        <v>3.4</v>
      </c>
      <c r="AD72" s="105">
        <v>2</v>
      </c>
      <c r="AE72" s="104">
        <v>0.93799999999999994</v>
      </c>
      <c r="AF72" s="104">
        <v>0.76700000000000002</v>
      </c>
      <c r="AG72" s="128">
        <v>0.80100000000000005</v>
      </c>
      <c r="AH72" s="105">
        <v>0.68899999999999995</v>
      </c>
      <c r="AI72" s="16">
        <f t="shared" si="24"/>
        <v>0.75508021390374325</v>
      </c>
      <c r="AJ72" s="16">
        <f t="shared" si="23"/>
        <v>0.61237785016286639</v>
      </c>
      <c r="AK72" s="16">
        <f t="shared" si="20"/>
        <v>0.46864686468646866</v>
      </c>
      <c r="AL72" s="16">
        <f t="shared" si="25"/>
        <v>0.18469656992084432</v>
      </c>
      <c r="AM72" s="16">
        <f t="shared" si="18"/>
        <v>0.68952380952380965</v>
      </c>
      <c r="AN72" s="16">
        <f>R72/I72</f>
        <v>0.4962686567164179</v>
      </c>
      <c r="AO72" s="16">
        <f>S72/J72</f>
        <v>0.54166666666666663</v>
      </c>
      <c r="AP72" s="16">
        <f t="shared" si="26"/>
        <v>0.64365256124721593</v>
      </c>
    </row>
    <row r="73" spans="1:42" x14ac:dyDescent="0.25">
      <c r="A73" s="200"/>
      <c r="B73" s="9">
        <v>71</v>
      </c>
      <c r="C73" s="19" t="s">
        <v>6</v>
      </c>
      <c r="D73" s="100">
        <v>5.7099999999999998E-2</v>
      </c>
      <c r="E73" s="100">
        <v>8.5999999999999993E-2</v>
      </c>
      <c r="F73" s="100">
        <v>4.5100000000000001E-2</v>
      </c>
      <c r="G73" s="100">
        <v>8.7999999999999995E-2</v>
      </c>
      <c r="H73" s="100">
        <v>0.23400000000000001</v>
      </c>
      <c r="I73" s="100">
        <v>3.7600000000000001E-2</v>
      </c>
      <c r="J73" s="129">
        <v>4.5999999999999999E-2</v>
      </c>
      <c r="K73" s="129">
        <v>8.4699999999999998E-2</v>
      </c>
      <c r="L73" s="103">
        <v>3.39E-2</v>
      </c>
      <c r="M73" s="100">
        <v>3.1300000000000001E-2</v>
      </c>
      <c r="N73" s="100">
        <v>4.9799999999999997E-2</v>
      </c>
      <c r="O73" s="100">
        <v>1.9300000000000001E-2</v>
      </c>
      <c r="P73" s="100">
        <v>5.4800000000000001E-2</v>
      </c>
      <c r="Q73" s="100">
        <v>0.14599999999999999</v>
      </c>
      <c r="R73" s="100">
        <v>1.8200000000000001E-2</v>
      </c>
      <c r="S73" s="129">
        <v>1.4E-2</v>
      </c>
      <c r="T73" s="129">
        <v>4.7899999999999998E-2</v>
      </c>
      <c r="U73" s="103">
        <v>7.11E-3</v>
      </c>
      <c r="V73" s="100" t="s">
        <v>32</v>
      </c>
      <c r="W73" s="100" t="s">
        <v>32</v>
      </c>
      <c r="X73" s="100" t="s">
        <v>32</v>
      </c>
      <c r="Y73" s="100">
        <v>9.8000000000000007</v>
      </c>
      <c r="Z73" s="100">
        <v>21.3</v>
      </c>
      <c r="AA73" s="100">
        <v>6</v>
      </c>
      <c r="AB73" s="129">
        <v>4.5999999999999996</v>
      </c>
      <c r="AC73" s="129">
        <v>6.8</v>
      </c>
      <c r="AD73" s="103">
        <v>3.6</v>
      </c>
      <c r="AE73" s="100">
        <v>0.58199999999999996</v>
      </c>
      <c r="AF73" s="100">
        <v>0.83699999999999997</v>
      </c>
      <c r="AG73" s="129">
        <v>1.1499999999999999</v>
      </c>
      <c r="AH73" s="103">
        <v>0.53800000000000003</v>
      </c>
      <c r="AI73" s="16">
        <f t="shared" si="24"/>
        <v>0.54816112084063051</v>
      </c>
      <c r="AJ73" s="16">
        <f t="shared" si="23"/>
        <v>0.57906976744186045</v>
      </c>
      <c r="AK73" s="16">
        <f t="shared" si="20"/>
        <v>0.42793791574279383</v>
      </c>
      <c r="AL73" s="16">
        <f t="shared" si="25"/>
        <v>0.6227272727272728</v>
      </c>
      <c r="AM73" s="16">
        <f t="shared" si="18"/>
        <v>0.62393162393162382</v>
      </c>
      <c r="AN73" s="16">
        <f>R73/I73</f>
        <v>0.48404255319148937</v>
      </c>
      <c r="AO73" s="16">
        <f>S73/J73</f>
        <v>0.30434782608695654</v>
      </c>
      <c r="AP73" s="16">
        <f t="shared" si="26"/>
        <v>0.56552538370720185</v>
      </c>
    </row>
    <row r="74" spans="1:42" x14ac:dyDescent="0.25">
      <c r="A74" s="203"/>
      <c r="B74" s="10">
        <v>72</v>
      </c>
      <c r="C74" s="18" t="s">
        <v>7</v>
      </c>
      <c r="D74" s="110">
        <v>7.6100000000000001E-2</v>
      </c>
      <c r="E74" s="108">
        <v>0.13800000000000001</v>
      </c>
      <c r="F74" s="108">
        <v>0.115</v>
      </c>
      <c r="G74" s="108">
        <v>6.4899999999999999E-2</v>
      </c>
      <c r="H74" s="108">
        <v>0.13100000000000001</v>
      </c>
      <c r="I74" s="108">
        <v>0.223</v>
      </c>
      <c r="J74" s="108">
        <v>5.0900000000000001E-2</v>
      </c>
      <c r="K74" s="108">
        <v>0.111</v>
      </c>
      <c r="L74" s="109">
        <v>3.8199999999999998E-2</v>
      </c>
      <c r="M74" s="108">
        <v>0.05</v>
      </c>
      <c r="N74" s="108">
        <v>9.4E-2</v>
      </c>
      <c r="O74" s="108">
        <v>5.4100000000000002E-2</v>
      </c>
      <c r="P74" s="108">
        <v>4.1700000000000001E-2</v>
      </c>
      <c r="Q74" s="108">
        <v>8.48E-2</v>
      </c>
      <c r="R74" s="108">
        <v>0.16400000000000001</v>
      </c>
      <c r="S74" s="108">
        <v>1.44E-2</v>
      </c>
      <c r="T74" s="108">
        <v>5.4800000000000001E-2</v>
      </c>
      <c r="U74" s="109">
        <v>2.0299999999999999E-2</v>
      </c>
      <c r="V74" s="108">
        <v>2.8</v>
      </c>
      <c r="W74" s="108">
        <v>3.8</v>
      </c>
      <c r="X74" s="108">
        <v>69.7</v>
      </c>
      <c r="Y74" s="108">
        <v>2.6</v>
      </c>
      <c r="Z74" s="108">
        <v>50.23</v>
      </c>
      <c r="AA74" s="108">
        <v>9.6</v>
      </c>
      <c r="AB74" s="108">
        <v>5.6</v>
      </c>
      <c r="AC74" s="108">
        <v>5.2</v>
      </c>
      <c r="AD74" s="109">
        <v>11.2</v>
      </c>
      <c r="AE74" s="108">
        <v>1.48</v>
      </c>
      <c r="AF74" s="108">
        <v>0.90500000000000003</v>
      </c>
      <c r="AG74" s="108">
        <v>0.78200000000000003</v>
      </c>
      <c r="AH74" s="109">
        <v>0.89900000000000002</v>
      </c>
      <c r="AI74" s="16">
        <f t="shared" si="24"/>
        <v>0.65703022339027595</v>
      </c>
      <c r="AJ74" s="16">
        <f t="shared" si="23"/>
        <v>0.68115942028985499</v>
      </c>
      <c r="AK74" s="16">
        <f t="shared" si="20"/>
        <v>0.47043478260869565</v>
      </c>
      <c r="AL74" s="16">
        <f t="shared" si="25"/>
        <v>0.64252696456086289</v>
      </c>
      <c r="AM74" s="16">
        <f t="shared" ref="AM74:AM104" si="27">Q74/H74</f>
        <v>0.64732824427480917</v>
      </c>
      <c r="AN74" s="16">
        <f>R74/I74</f>
        <v>0.73542600896860988</v>
      </c>
      <c r="AO74" s="16">
        <f>S74/J74</f>
        <v>0.28290766208251472</v>
      </c>
      <c r="AP74" s="16">
        <f t="shared" si="26"/>
        <v>0.4936936936936937</v>
      </c>
    </row>
    <row r="75" spans="1:42" x14ac:dyDescent="0.25">
      <c r="A75" s="207" t="s">
        <v>54</v>
      </c>
      <c r="B75" s="7">
        <v>73</v>
      </c>
      <c r="C75" s="15" t="s">
        <v>2</v>
      </c>
      <c r="D75" s="100">
        <v>0.16</v>
      </c>
      <c r="E75" s="111">
        <v>0.3</v>
      </c>
      <c r="F75" s="100">
        <v>0.46200000000000002</v>
      </c>
      <c r="G75" s="100">
        <v>0.26600000000000001</v>
      </c>
      <c r="H75" s="100">
        <v>0.184</v>
      </c>
      <c r="I75" s="100" t="s">
        <v>31</v>
      </c>
      <c r="J75" s="129" t="s">
        <v>31</v>
      </c>
      <c r="K75" s="129">
        <v>0.189</v>
      </c>
      <c r="L75" s="103">
        <v>0.14000000000000001</v>
      </c>
      <c r="M75" s="100">
        <v>7.2999999999999995E-2</v>
      </c>
      <c r="N75" s="111">
        <v>6.7100000000000007E-2</v>
      </c>
      <c r="O75" s="100">
        <v>0.32100000000000001</v>
      </c>
      <c r="P75" s="100">
        <v>0.159</v>
      </c>
      <c r="Q75" s="100">
        <v>0.108</v>
      </c>
      <c r="R75" s="100" t="s">
        <v>31</v>
      </c>
      <c r="S75" s="129" t="s">
        <v>31</v>
      </c>
      <c r="T75" s="129">
        <v>0.10100000000000001</v>
      </c>
      <c r="U75" s="103">
        <v>6.5699999999999995E-2</v>
      </c>
      <c r="V75" s="100">
        <v>25.7</v>
      </c>
      <c r="W75" s="111">
        <v>128</v>
      </c>
      <c r="X75" s="100">
        <v>16.5</v>
      </c>
      <c r="Y75" s="100">
        <v>19</v>
      </c>
      <c r="Z75" s="100">
        <v>9.1999999999999993</v>
      </c>
      <c r="AA75" s="101" t="s">
        <v>31</v>
      </c>
      <c r="AB75" s="129" t="s">
        <v>31</v>
      </c>
      <c r="AC75" s="129">
        <v>32.200000000000003</v>
      </c>
      <c r="AD75" s="103">
        <v>21.7</v>
      </c>
      <c r="AE75" s="100" t="s">
        <v>31</v>
      </c>
      <c r="AF75" s="100" t="s">
        <v>31</v>
      </c>
      <c r="AG75" s="129">
        <v>4.1900000000000004</v>
      </c>
      <c r="AH75" s="103">
        <v>1.57</v>
      </c>
      <c r="AI75" s="16">
        <f t="shared" si="24"/>
        <v>0.45624999999999999</v>
      </c>
      <c r="AJ75" s="16">
        <f t="shared" si="23"/>
        <v>0.22366666666666671</v>
      </c>
      <c r="AK75" s="16">
        <f t="shared" si="20"/>
        <v>0.69480519480519476</v>
      </c>
      <c r="AL75" s="16">
        <f t="shared" si="25"/>
        <v>0.59774436090225558</v>
      </c>
      <c r="AM75" s="16">
        <f t="shared" si="27"/>
        <v>0.58695652173913049</v>
      </c>
      <c r="AN75" s="16" t="s">
        <v>31</v>
      </c>
      <c r="AO75" s="16" t="s">
        <v>31</v>
      </c>
      <c r="AP75" s="143">
        <f t="shared" si="26"/>
        <v>0.53439153439153442</v>
      </c>
    </row>
    <row r="76" spans="1:42" x14ac:dyDescent="0.25">
      <c r="A76" s="207"/>
      <c r="B76" s="8">
        <v>74</v>
      </c>
      <c r="C76" s="18" t="s">
        <v>3</v>
      </c>
      <c r="D76" s="104">
        <v>0.125</v>
      </c>
      <c r="E76" s="112">
        <v>0.188</v>
      </c>
      <c r="F76" s="104">
        <v>0.39500000000000002</v>
      </c>
      <c r="G76" s="104">
        <v>0.44600000000000001</v>
      </c>
      <c r="H76" s="104">
        <v>0.375</v>
      </c>
      <c r="I76" s="104" t="s">
        <v>31</v>
      </c>
      <c r="J76" s="128">
        <v>0.46700000000000003</v>
      </c>
      <c r="K76" s="128">
        <v>1.17</v>
      </c>
      <c r="L76" s="105">
        <v>0.184</v>
      </c>
      <c r="M76" s="104">
        <v>2.8199999999999999E-2</v>
      </c>
      <c r="N76" s="112">
        <v>6.3600000000000004E-2</v>
      </c>
      <c r="O76" s="104">
        <v>0.26</v>
      </c>
      <c r="P76" s="104">
        <v>0.311</v>
      </c>
      <c r="Q76" s="104">
        <v>0.28399999999999997</v>
      </c>
      <c r="R76" s="104" t="s">
        <v>31</v>
      </c>
      <c r="S76" s="128">
        <v>0.36699999999999999</v>
      </c>
      <c r="T76" s="128">
        <v>0.85799999999999998</v>
      </c>
      <c r="U76" s="105">
        <v>0.11600000000000001</v>
      </c>
      <c r="V76" s="104">
        <v>25.3</v>
      </c>
      <c r="W76" s="112">
        <v>42.7</v>
      </c>
      <c r="X76" s="104">
        <v>52.8</v>
      </c>
      <c r="Y76" s="104">
        <v>34.5</v>
      </c>
      <c r="Z76" s="104">
        <v>39.299999999999997</v>
      </c>
      <c r="AA76" s="104" t="s">
        <v>31</v>
      </c>
      <c r="AB76" s="128">
        <v>41.8</v>
      </c>
      <c r="AC76" s="128">
        <v>63.2</v>
      </c>
      <c r="AD76" s="105">
        <v>11.7</v>
      </c>
      <c r="AE76" s="104" t="s">
        <v>31</v>
      </c>
      <c r="AF76" s="104">
        <v>1.2</v>
      </c>
      <c r="AG76" s="128">
        <v>3.02</v>
      </c>
      <c r="AH76" s="105">
        <v>1.07</v>
      </c>
      <c r="AI76" s="16">
        <f t="shared" si="24"/>
        <v>0.22559999999999999</v>
      </c>
      <c r="AJ76" s="16">
        <f t="shared" si="23"/>
        <v>0.33829787234042558</v>
      </c>
      <c r="AK76" s="16">
        <f t="shared" si="20"/>
        <v>0.65822784810126578</v>
      </c>
      <c r="AL76" s="16">
        <f t="shared" si="25"/>
        <v>0.69730941704035876</v>
      </c>
      <c r="AM76" s="16">
        <f t="shared" si="27"/>
        <v>0.7573333333333333</v>
      </c>
      <c r="AN76" s="16" t="s">
        <v>31</v>
      </c>
      <c r="AO76" s="16">
        <f t="shared" ref="AO76:AO92" si="28">S76/J76</f>
        <v>0.7858672376873661</v>
      </c>
      <c r="AP76" s="16">
        <f t="shared" si="26"/>
        <v>0.73333333333333339</v>
      </c>
    </row>
    <row r="77" spans="1:42" x14ac:dyDescent="0.25">
      <c r="A77" s="207"/>
      <c r="B77" s="9">
        <v>75</v>
      </c>
      <c r="C77" s="19" t="s">
        <v>4</v>
      </c>
      <c r="D77" s="100">
        <v>0.105</v>
      </c>
      <c r="E77" s="111">
        <v>0.191</v>
      </c>
      <c r="F77" s="100">
        <v>0.46</v>
      </c>
      <c r="G77" s="100">
        <v>0.52900000000000003</v>
      </c>
      <c r="H77" s="100">
        <v>0.42599999999999999</v>
      </c>
      <c r="I77" s="100" t="s">
        <v>31</v>
      </c>
      <c r="J77" s="129">
        <v>0.25700000000000001</v>
      </c>
      <c r="K77" s="129">
        <v>0.318</v>
      </c>
      <c r="L77" s="103">
        <v>0.39700000000000002</v>
      </c>
      <c r="M77" s="100">
        <v>8.0000000000000002E-3</v>
      </c>
      <c r="N77" s="111">
        <v>5.8799999999999998E-2</v>
      </c>
      <c r="O77" s="100">
        <v>0.35399999999999998</v>
      </c>
      <c r="P77" s="100">
        <v>0.31900000000000001</v>
      </c>
      <c r="Q77" s="100">
        <v>0.33100000000000002</v>
      </c>
      <c r="R77" s="100" t="s">
        <v>31</v>
      </c>
      <c r="S77" s="129">
        <v>0.17699999999999999</v>
      </c>
      <c r="T77" s="129">
        <v>0.191</v>
      </c>
      <c r="U77" s="103">
        <v>0.20899999999999999</v>
      </c>
      <c r="V77" s="100">
        <v>14.5</v>
      </c>
      <c r="W77" s="111">
        <v>34.299999999999997</v>
      </c>
      <c r="X77" s="100">
        <v>41</v>
      </c>
      <c r="Y77" s="100">
        <v>24.7</v>
      </c>
      <c r="Z77" s="100">
        <v>31.8</v>
      </c>
      <c r="AA77" s="100" t="s">
        <v>31</v>
      </c>
      <c r="AB77" s="129">
        <v>27.6</v>
      </c>
      <c r="AC77" s="129">
        <v>25.8</v>
      </c>
      <c r="AD77" s="103">
        <v>13.6</v>
      </c>
      <c r="AE77" s="100" t="s">
        <v>31</v>
      </c>
      <c r="AF77" s="100">
        <v>1.37</v>
      </c>
      <c r="AG77" s="129">
        <v>1.18</v>
      </c>
      <c r="AH77" s="103">
        <v>2.76</v>
      </c>
      <c r="AI77" s="16">
        <f t="shared" si="24"/>
        <v>7.6190476190476197E-2</v>
      </c>
      <c r="AJ77" s="16">
        <f t="shared" si="23"/>
        <v>0.30785340314136123</v>
      </c>
      <c r="AK77" s="16">
        <f t="shared" si="20"/>
        <v>0.76956521739130423</v>
      </c>
      <c r="AL77" s="16">
        <f t="shared" si="25"/>
        <v>0.60302457466918713</v>
      </c>
      <c r="AM77" s="16">
        <f t="shared" si="27"/>
        <v>0.77699530516431936</v>
      </c>
      <c r="AN77" s="16" t="s">
        <v>31</v>
      </c>
      <c r="AO77" s="16">
        <f t="shared" si="28"/>
        <v>0.68871595330739299</v>
      </c>
      <c r="AP77" s="16">
        <f t="shared" si="26"/>
        <v>0.60062893081761004</v>
      </c>
    </row>
    <row r="78" spans="1:42" x14ac:dyDescent="0.25">
      <c r="A78" s="207"/>
      <c r="B78" s="8">
        <v>76</v>
      </c>
      <c r="C78" s="18" t="s">
        <v>5</v>
      </c>
      <c r="D78" s="104">
        <v>0.20399999999999999</v>
      </c>
      <c r="E78" s="104">
        <v>1.34</v>
      </c>
      <c r="F78" s="104">
        <v>0.60199999999999998</v>
      </c>
      <c r="G78" s="104">
        <v>0.437</v>
      </c>
      <c r="H78" s="104">
        <v>0.33500000000000002</v>
      </c>
      <c r="I78" s="104">
        <v>0.375</v>
      </c>
      <c r="J78" s="128">
        <v>0.29699999999999999</v>
      </c>
      <c r="K78" s="128">
        <v>0.21199999999999999</v>
      </c>
      <c r="L78" s="105">
        <v>0.48499999999999999</v>
      </c>
      <c r="M78" s="104">
        <v>8.9999999999999993E-3</v>
      </c>
      <c r="N78" s="104">
        <v>0.19700000000000001</v>
      </c>
      <c r="O78" s="104">
        <v>0.28999999999999998</v>
      </c>
      <c r="P78" s="104">
        <v>0.32600000000000001</v>
      </c>
      <c r="Q78" s="104">
        <v>0.22700000000000001</v>
      </c>
      <c r="R78" s="104">
        <v>0.222</v>
      </c>
      <c r="S78" s="128">
        <v>0.19600000000000001</v>
      </c>
      <c r="T78" s="128">
        <v>7.17E-2</v>
      </c>
      <c r="U78" s="105">
        <v>0.38100000000000001</v>
      </c>
      <c r="V78" s="104">
        <v>37</v>
      </c>
      <c r="W78" s="104">
        <v>27.4</v>
      </c>
      <c r="X78" s="104">
        <v>32.4</v>
      </c>
      <c r="Y78" s="104">
        <v>15</v>
      </c>
      <c r="Z78" s="104">
        <v>34</v>
      </c>
      <c r="AA78" s="104">
        <v>16.8</v>
      </c>
      <c r="AB78" s="128">
        <v>25.6</v>
      </c>
      <c r="AC78" s="128">
        <v>23.6</v>
      </c>
      <c r="AD78" s="105">
        <v>23</v>
      </c>
      <c r="AE78" s="104">
        <v>1.31</v>
      </c>
      <c r="AF78" s="104">
        <v>1.51</v>
      </c>
      <c r="AG78" s="128">
        <v>2.16</v>
      </c>
      <c r="AH78" s="105">
        <v>1.55</v>
      </c>
      <c r="AI78" s="16">
        <f t="shared" si="24"/>
        <v>4.4117647058823532E-2</v>
      </c>
      <c r="AJ78" s="16">
        <f t="shared" si="23"/>
        <v>0.14701492537313432</v>
      </c>
      <c r="AK78" s="16">
        <f t="shared" si="20"/>
        <v>0.48172757475083056</v>
      </c>
      <c r="AL78" s="16">
        <f t="shared" si="25"/>
        <v>0.74599542334096114</v>
      </c>
      <c r="AM78" s="16">
        <f t="shared" si="27"/>
        <v>0.67761194029850746</v>
      </c>
      <c r="AN78" s="16">
        <f>R78/I78</f>
        <v>0.59199999999999997</v>
      </c>
      <c r="AO78" s="16">
        <f t="shared" si="28"/>
        <v>0.65993265993266004</v>
      </c>
      <c r="AP78" s="16">
        <f t="shared" si="26"/>
        <v>0.33820754716981133</v>
      </c>
    </row>
    <row r="79" spans="1:42" x14ac:dyDescent="0.25">
      <c r="A79" s="207"/>
      <c r="B79" s="9">
        <v>77</v>
      </c>
      <c r="C79" s="19" t="s">
        <v>6</v>
      </c>
      <c r="D79" s="100">
        <v>0.16</v>
      </c>
      <c r="E79" s="100">
        <v>0.83899999999999997</v>
      </c>
      <c r="F79" s="100">
        <v>0.878</v>
      </c>
      <c r="G79" s="100">
        <v>1.05</v>
      </c>
      <c r="H79" s="100">
        <v>0.505</v>
      </c>
      <c r="I79" s="100">
        <v>0.54900000000000004</v>
      </c>
      <c r="J79" s="129">
        <v>0.28299999999999997</v>
      </c>
      <c r="K79" s="129">
        <v>0.35899999999999999</v>
      </c>
      <c r="L79" s="103">
        <v>0.372</v>
      </c>
      <c r="M79" s="100">
        <v>0.03</v>
      </c>
      <c r="N79" s="100">
        <v>0.63300000000000001</v>
      </c>
      <c r="O79" s="100">
        <v>0.72599999999999998</v>
      </c>
      <c r="P79" s="100">
        <v>0.877</v>
      </c>
      <c r="Q79" s="100">
        <v>0.39300000000000002</v>
      </c>
      <c r="R79" s="100">
        <v>0.32600000000000001</v>
      </c>
      <c r="S79" s="129">
        <v>0.187</v>
      </c>
      <c r="T79" s="129">
        <v>0.254</v>
      </c>
      <c r="U79" s="103">
        <v>0.22800000000000001</v>
      </c>
      <c r="V79" s="100">
        <v>27.5</v>
      </c>
      <c r="W79" s="100">
        <v>30</v>
      </c>
      <c r="X79" s="100">
        <v>12.3</v>
      </c>
      <c r="Y79" s="100">
        <v>76.900000000000006</v>
      </c>
      <c r="Z79" s="100">
        <v>30.5</v>
      </c>
      <c r="AA79" s="100">
        <v>12.3</v>
      </c>
      <c r="AB79" s="129">
        <v>15</v>
      </c>
      <c r="AC79" s="129">
        <v>24.6</v>
      </c>
      <c r="AD79" s="103">
        <v>9.4</v>
      </c>
      <c r="AE79" s="100">
        <v>1.21</v>
      </c>
      <c r="AF79" s="100">
        <v>0.93100000000000005</v>
      </c>
      <c r="AG79" s="129">
        <v>2.08</v>
      </c>
      <c r="AH79" s="103">
        <v>0.89800000000000002</v>
      </c>
      <c r="AI79" s="16">
        <f t="shared" si="24"/>
        <v>0.1875</v>
      </c>
      <c r="AJ79" s="16">
        <f t="shared" si="23"/>
        <v>0.75446960667461271</v>
      </c>
      <c r="AK79" s="16">
        <f t="shared" si="20"/>
        <v>0.82687927107061499</v>
      </c>
      <c r="AL79" s="16">
        <f t="shared" si="25"/>
        <v>0.83523809523809522</v>
      </c>
      <c r="AM79" s="16">
        <f t="shared" si="27"/>
        <v>0.77821782178217824</v>
      </c>
      <c r="AN79" s="16">
        <f>R79/I79</f>
        <v>0.59380692167577409</v>
      </c>
      <c r="AO79" s="16">
        <f t="shared" si="28"/>
        <v>0.66077738515901063</v>
      </c>
      <c r="AP79" s="16">
        <f t="shared" si="26"/>
        <v>0.70752089136490259</v>
      </c>
    </row>
    <row r="80" spans="1:42" x14ac:dyDescent="0.25">
      <c r="A80" s="207"/>
      <c r="B80" s="10">
        <v>78</v>
      </c>
      <c r="C80" s="20" t="s">
        <v>7</v>
      </c>
      <c r="D80" s="110">
        <v>0.14099999999999999</v>
      </c>
      <c r="E80" s="108">
        <v>0.66100000000000003</v>
      </c>
      <c r="F80" s="108">
        <v>1.59</v>
      </c>
      <c r="G80" s="108">
        <v>0.28299999999999997</v>
      </c>
      <c r="H80" s="108">
        <v>0.72699999999999998</v>
      </c>
      <c r="I80" s="108">
        <v>0.42299999999999999</v>
      </c>
      <c r="J80" s="108">
        <v>0.26100000000000001</v>
      </c>
      <c r="K80" s="108">
        <v>0.70299999999999996</v>
      </c>
      <c r="L80" s="109">
        <v>0.379</v>
      </c>
      <c r="M80" s="108">
        <v>6.3E-2</v>
      </c>
      <c r="N80" s="108">
        <v>0.57099999999999995</v>
      </c>
      <c r="O80" s="108">
        <v>1.21</v>
      </c>
      <c r="P80" s="108">
        <v>0.20300000000000001</v>
      </c>
      <c r="Q80" s="108">
        <v>0.39900000000000002</v>
      </c>
      <c r="R80" s="108">
        <v>0.318</v>
      </c>
      <c r="S80" s="108">
        <v>0.2</v>
      </c>
      <c r="T80" s="108">
        <v>0.46600000000000003</v>
      </c>
      <c r="U80" s="109">
        <v>0.26600000000000001</v>
      </c>
      <c r="V80" s="108">
        <v>18.399999999999999</v>
      </c>
      <c r="W80" s="108">
        <v>10.199999999999999</v>
      </c>
      <c r="X80" s="108">
        <v>11.7</v>
      </c>
      <c r="Y80" s="108">
        <v>2.2000000000000002</v>
      </c>
      <c r="Z80" s="108">
        <v>140</v>
      </c>
      <c r="AA80" s="108">
        <v>19.100000000000001</v>
      </c>
      <c r="AB80" s="108">
        <v>9</v>
      </c>
      <c r="AC80" s="108">
        <v>12.6</v>
      </c>
      <c r="AD80" s="109">
        <v>15.6</v>
      </c>
      <c r="AE80" s="108">
        <v>11.9</v>
      </c>
      <c r="AF80" s="108">
        <v>1.0900000000000001</v>
      </c>
      <c r="AG80" s="108">
        <v>1.58</v>
      </c>
      <c r="AH80" s="109">
        <v>4.51</v>
      </c>
      <c r="AI80" s="16">
        <f t="shared" si="24"/>
        <v>0.44680851063829791</v>
      </c>
      <c r="AJ80" s="16">
        <f t="shared" si="23"/>
        <v>0.86384266263237508</v>
      </c>
      <c r="AK80" s="16">
        <f t="shared" si="20"/>
        <v>0.76100628930817604</v>
      </c>
      <c r="AL80" s="16">
        <f t="shared" si="25"/>
        <v>0.71731448763250893</v>
      </c>
      <c r="AM80" s="16">
        <f t="shared" si="27"/>
        <v>0.54883081155433289</v>
      </c>
      <c r="AN80" s="16">
        <f>R80/I80</f>
        <v>0.75177304964539016</v>
      </c>
      <c r="AO80" s="16">
        <f t="shared" si="28"/>
        <v>0.76628352490421459</v>
      </c>
      <c r="AP80" s="16">
        <f t="shared" si="26"/>
        <v>0.66287339971550507</v>
      </c>
    </row>
    <row r="81" spans="1:42" x14ac:dyDescent="0.25">
      <c r="A81" s="207" t="s">
        <v>18</v>
      </c>
      <c r="B81" s="7">
        <v>79</v>
      </c>
      <c r="C81" s="15" t="s">
        <v>2</v>
      </c>
      <c r="D81" s="100" t="s">
        <v>31</v>
      </c>
      <c r="E81" s="100" t="s">
        <v>31</v>
      </c>
      <c r="F81" s="100" t="s">
        <v>31</v>
      </c>
      <c r="G81" s="100">
        <v>0.24</v>
      </c>
      <c r="H81" s="100">
        <v>7.2999999999999995E-2</v>
      </c>
      <c r="I81" s="100" t="s">
        <v>31</v>
      </c>
      <c r="J81" s="129">
        <v>0.17100000000000001</v>
      </c>
      <c r="K81" s="129">
        <v>0.104</v>
      </c>
      <c r="L81" s="103">
        <v>6.7400000000000002E-2</v>
      </c>
      <c r="M81" s="100" t="s">
        <v>31</v>
      </c>
      <c r="N81" s="100" t="s">
        <v>31</v>
      </c>
      <c r="O81" s="100" t="s">
        <v>31</v>
      </c>
      <c r="P81" s="100">
        <v>0.124</v>
      </c>
      <c r="Q81" s="100">
        <v>0.04</v>
      </c>
      <c r="R81" s="100" t="s">
        <v>31</v>
      </c>
      <c r="S81" s="129">
        <v>9.6600000000000005E-2</v>
      </c>
      <c r="T81" s="129">
        <v>5.9299999999999999E-2</v>
      </c>
      <c r="U81" s="103">
        <v>2.5000000000000001E-2</v>
      </c>
      <c r="V81" s="100" t="s">
        <v>31</v>
      </c>
      <c r="W81" s="100" t="s">
        <v>31</v>
      </c>
      <c r="X81" s="100" t="s">
        <v>31</v>
      </c>
      <c r="Y81" s="100">
        <v>52</v>
      </c>
      <c r="Z81" s="100">
        <v>5</v>
      </c>
      <c r="AA81" s="101" t="s">
        <v>31</v>
      </c>
      <c r="AB81" s="129">
        <v>3.8</v>
      </c>
      <c r="AC81" s="129">
        <v>3.4</v>
      </c>
      <c r="AD81" s="103">
        <v>2.8</v>
      </c>
      <c r="AE81" s="100" t="s">
        <v>31</v>
      </c>
      <c r="AF81" s="100">
        <v>2.08</v>
      </c>
      <c r="AG81" s="129">
        <v>2.6</v>
      </c>
      <c r="AH81" s="103">
        <v>3.18</v>
      </c>
      <c r="AI81" s="16"/>
      <c r="AJ81" s="16"/>
      <c r="AK81" s="16"/>
      <c r="AL81" s="16">
        <f t="shared" si="25"/>
        <v>0.51666666666666672</v>
      </c>
      <c r="AM81" s="16">
        <f t="shared" si="27"/>
        <v>0.54794520547945214</v>
      </c>
      <c r="AN81" s="16" t="s">
        <v>31</v>
      </c>
      <c r="AO81" s="16">
        <f t="shared" si="28"/>
        <v>0.56491228070175437</v>
      </c>
      <c r="AP81" s="16">
        <f t="shared" si="26"/>
        <v>0.57019230769230766</v>
      </c>
    </row>
    <row r="82" spans="1:42" x14ac:dyDescent="0.25">
      <c r="A82" s="207"/>
      <c r="B82" s="8">
        <v>80</v>
      </c>
      <c r="C82" s="18" t="s">
        <v>3</v>
      </c>
      <c r="D82" s="104" t="s">
        <v>31</v>
      </c>
      <c r="E82" s="104" t="s">
        <v>31</v>
      </c>
      <c r="F82" s="104" t="s">
        <v>31</v>
      </c>
      <c r="G82" s="104">
        <v>0.253</v>
      </c>
      <c r="H82" s="104">
        <v>0.109</v>
      </c>
      <c r="I82" s="104" t="s">
        <v>31</v>
      </c>
      <c r="J82" s="128">
        <v>0.495</v>
      </c>
      <c r="K82" s="128">
        <v>0.112</v>
      </c>
      <c r="L82" s="105">
        <v>0.12</v>
      </c>
      <c r="M82" s="104" t="s">
        <v>31</v>
      </c>
      <c r="N82" s="104" t="s">
        <v>31</v>
      </c>
      <c r="O82" s="104" t="s">
        <v>31</v>
      </c>
      <c r="P82" s="104">
        <v>8.9499999999999996E-2</v>
      </c>
      <c r="Q82" s="104">
        <v>6.4000000000000001E-2</v>
      </c>
      <c r="R82" s="104" t="s">
        <v>31</v>
      </c>
      <c r="S82" s="128">
        <v>0.378</v>
      </c>
      <c r="T82" s="128">
        <v>7.0699999999999999E-2</v>
      </c>
      <c r="U82" s="105">
        <v>7.2099999999999997E-2</v>
      </c>
      <c r="V82" s="104" t="s">
        <v>31</v>
      </c>
      <c r="W82" s="104" t="s">
        <v>31</v>
      </c>
      <c r="X82" s="104" t="s">
        <v>31</v>
      </c>
      <c r="Y82" s="104">
        <v>61.5</v>
      </c>
      <c r="Z82" s="104">
        <v>7</v>
      </c>
      <c r="AA82" s="104" t="s">
        <v>31</v>
      </c>
      <c r="AB82" s="128">
        <v>9.1999999999999993</v>
      </c>
      <c r="AC82" s="128">
        <v>8.6</v>
      </c>
      <c r="AD82" s="105">
        <v>7</v>
      </c>
      <c r="AE82" s="104" t="s">
        <v>31</v>
      </c>
      <c r="AF82" s="104">
        <v>1.8</v>
      </c>
      <c r="AG82" s="128">
        <v>4.8</v>
      </c>
      <c r="AH82" s="105">
        <v>1.98</v>
      </c>
      <c r="AI82" s="16"/>
      <c r="AJ82" s="16"/>
      <c r="AK82" s="16"/>
      <c r="AL82" s="16">
        <f t="shared" si="25"/>
        <v>0.35375494071146241</v>
      </c>
      <c r="AM82" s="16">
        <f t="shared" si="27"/>
        <v>0.58715596330275233</v>
      </c>
      <c r="AN82" s="16" t="s">
        <v>31</v>
      </c>
      <c r="AO82" s="16">
        <f t="shared" si="28"/>
        <v>0.76363636363636367</v>
      </c>
      <c r="AP82" s="16">
        <f t="shared" si="26"/>
        <v>0.63124999999999998</v>
      </c>
    </row>
    <row r="83" spans="1:42" x14ac:dyDescent="0.25">
      <c r="A83" s="207"/>
      <c r="B83" s="9">
        <v>81</v>
      </c>
      <c r="C83" s="19" t="s">
        <v>4</v>
      </c>
      <c r="D83" s="100" t="s">
        <v>31</v>
      </c>
      <c r="E83" s="100" t="s">
        <v>31</v>
      </c>
      <c r="F83" s="100" t="s">
        <v>31</v>
      </c>
      <c r="G83" s="100">
        <v>0.35499999999999998</v>
      </c>
      <c r="H83" s="100">
        <v>0.17100000000000001</v>
      </c>
      <c r="I83" s="100" t="s">
        <v>31</v>
      </c>
      <c r="J83" s="129">
        <v>0.121</v>
      </c>
      <c r="K83" s="129">
        <v>0.22600000000000001</v>
      </c>
      <c r="L83" s="103">
        <v>0.21199999999999999</v>
      </c>
      <c r="M83" s="100" t="s">
        <v>31</v>
      </c>
      <c r="N83" s="100" t="s">
        <v>31</v>
      </c>
      <c r="O83" s="100" t="s">
        <v>31</v>
      </c>
      <c r="P83" s="100">
        <v>0.22500000000000001</v>
      </c>
      <c r="Q83" s="100">
        <v>0.13800000000000001</v>
      </c>
      <c r="R83" s="100" t="s">
        <v>31</v>
      </c>
      <c r="S83" s="129">
        <v>8.14E-2</v>
      </c>
      <c r="T83" s="129">
        <v>0.18</v>
      </c>
      <c r="U83" s="103">
        <v>0.15</v>
      </c>
      <c r="V83" s="100" t="s">
        <v>31</v>
      </c>
      <c r="W83" s="100" t="s">
        <v>31</v>
      </c>
      <c r="X83" s="100" t="s">
        <v>31</v>
      </c>
      <c r="Y83" s="100">
        <v>20</v>
      </c>
      <c r="Z83" s="100">
        <v>16.600000000000001</v>
      </c>
      <c r="AA83" s="100" t="s">
        <v>31</v>
      </c>
      <c r="AB83" s="129">
        <v>9.8000000000000007</v>
      </c>
      <c r="AC83" s="129">
        <v>7.6</v>
      </c>
      <c r="AD83" s="103">
        <v>6.8</v>
      </c>
      <c r="AE83" s="100" t="s">
        <v>31</v>
      </c>
      <c r="AF83" s="100">
        <v>4.5999999999999996</v>
      </c>
      <c r="AG83" s="129">
        <v>1.87</v>
      </c>
      <c r="AH83" s="103">
        <v>1.49</v>
      </c>
      <c r="AI83" s="16"/>
      <c r="AJ83" s="16"/>
      <c r="AK83" s="16"/>
      <c r="AL83" s="16">
        <f t="shared" si="25"/>
        <v>0.63380281690140849</v>
      </c>
      <c r="AM83" s="16">
        <f t="shared" si="27"/>
        <v>0.80701754385964908</v>
      </c>
      <c r="AN83" s="16" t="s">
        <v>31</v>
      </c>
      <c r="AO83" s="16">
        <f t="shared" si="28"/>
        <v>0.67272727272727273</v>
      </c>
      <c r="AP83" s="16">
        <f t="shared" si="26"/>
        <v>0.79646017699115035</v>
      </c>
    </row>
    <row r="84" spans="1:42" x14ac:dyDescent="0.25">
      <c r="A84" s="207"/>
      <c r="B84" s="8">
        <v>82</v>
      </c>
      <c r="C84" s="18" t="s">
        <v>5</v>
      </c>
      <c r="D84" s="104" t="s">
        <v>31</v>
      </c>
      <c r="E84" s="104" t="s">
        <v>31</v>
      </c>
      <c r="F84" s="104" t="s">
        <v>31</v>
      </c>
      <c r="G84" s="104">
        <v>0.53700000000000003</v>
      </c>
      <c r="H84" s="104">
        <v>0.13600000000000001</v>
      </c>
      <c r="I84" s="104">
        <v>0.32200000000000001</v>
      </c>
      <c r="J84" s="128">
        <v>0.14399999999999999</v>
      </c>
      <c r="K84" s="128">
        <v>0.14699999999999999</v>
      </c>
      <c r="L84" s="105">
        <v>0.35599999999999998</v>
      </c>
      <c r="M84" s="104" t="s">
        <v>31</v>
      </c>
      <c r="N84" s="104" t="s">
        <v>31</v>
      </c>
      <c r="O84" s="104" t="s">
        <v>31</v>
      </c>
      <c r="P84" s="104">
        <v>0.37</v>
      </c>
      <c r="Q84" s="104">
        <v>0.105</v>
      </c>
      <c r="R84" s="104">
        <v>0.19800000000000001</v>
      </c>
      <c r="S84" s="128">
        <v>0.10100000000000001</v>
      </c>
      <c r="T84" s="128">
        <v>0.106</v>
      </c>
      <c r="U84" s="105">
        <v>0.27</v>
      </c>
      <c r="V84" s="104" t="s">
        <v>31</v>
      </c>
      <c r="W84" s="104" t="s">
        <v>31</v>
      </c>
      <c r="X84" s="104" t="s">
        <v>31</v>
      </c>
      <c r="Y84" s="104">
        <v>16</v>
      </c>
      <c r="Z84" s="104">
        <v>6.5</v>
      </c>
      <c r="AA84" s="104">
        <v>34.799999999999997</v>
      </c>
      <c r="AB84" s="128">
        <v>7.8</v>
      </c>
      <c r="AC84" s="128">
        <v>5.4</v>
      </c>
      <c r="AD84" s="105">
        <v>8</v>
      </c>
      <c r="AE84" s="104">
        <v>1.68</v>
      </c>
      <c r="AF84" s="104">
        <v>3.22</v>
      </c>
      <c r="AG84" s="128">
        <v>1.86</v>
      </c>
      <c r="AH84" s="105">
        <v>1.61</v>
      </c>
      <c r="AI84" s="16"/>
      <c r="AJ84" s="16"/>
      <c r="AK84" s="16"/>
      <c r="AL84" s="16">
        <f t="shared" si="25"/>
        <v>0.6890130353817504</v>
      </c>
      <c r="AM84" s="16">
        <f t="shared" si="27"/>
        <v>0.77205882352941169</v>
      </c>
      <c r="AN84" s="16">
        <f>R84/I84</f>
        <v>0.6149068322981367</v>
      </c>
      <c r="AO84" s="16">
        <f t="shared" si="28"/>
        <v>0.70138888888888895</v>
      </c>
      <c r="AP84" s="16">
        <f t="shared" si="26"/>
        <v>0.72108843537414968</v>
      </c>
    </row>
    <row r="85" spans="1:42" x14ac:dyDescent="0.25">
      <c r="A85" s="207"/>
      <c r="B85" s="9">
        <v>83</v>
      </c>
      <c r="C85" s="19" t="s">
        <v>6</v>
      </c>
      <c r="D85" s="100" t="s">
        <v>31</v>
      </c>
      <c r="E85" s="100" t="s">
        <v>31</v>
      </c>
      <c r="F85" s="100" t="s">
        <v>31</v>
      </c>
      <c r="G85" s="100">
        <v>0.23799999999999999</v>
      </c>
      <c r="H85" s="100">
        <v>0.254</v>
      </c>
      <c r="I85" s="100">
        <v>0.189</v>
      </c>
      <c r="J85" s="129">
        <v>0.184</v>
      </c>
      <c r="K85" s="129">
        <v>0.123</v>
      </c>
      <c r="L85" s="103">
        <v>0.308</v>
      </c>
      <c r="M85" s="100" t="s">
        <v>31</v>
      </c>
      <c r="N85" s="100" t="s">
        <v>31</v>
      </c>
      <c r="O85" s="100" t="s">
        <v>31</v>
      </c>
      <c r="P85" s="100">
        <v>0.158</v>
      </c>
      <c r="Q85" s="100">
        <v>0.16900000000000001</v>
      </c>
      <c r="R85" s="100">
        <v>0.115</v>
      </c>
      <c r="S85" s="129">
        <v>0.113</v>
      </c>
      <c r="T85" s="129">
        <v>8.4699999999999998E-2</v>
      </c>
      <c r="U85" s="103">
        <v>0.186</v>
      </c>
      <c r="V85" s="100" t="s">
        <v>31</v>
      </c>
      <c r="W85" s="100" t="s">
        <v>31</v>
      </c>
      <c r="X85" s="100" t="s">
        <v>31</v>
      </c>
      <c r="Y85" s="100">
        <v>6</v>
      </c>
      <c r="Z85" s="100">
        <v>16.2</v>
      </c>
      <c r="AA85" s="100">
        <v>7.4</v>
      </c>
      <c r="AB85" s="129">
        <v>24.6</v>
      </c>
      <c r="AC85" s="129">
        <v>4.2</v>
      </c>
      <c r="AD85" s="103">
        <v>69.599999999999994</v>
      </c>
      <c r="AE85" s="100">
        <v>0.99199999999999999</v>
      </c>
      <c r="AF85" s="100">
        <v>3.46</v>
      </c>
      <c r="AG85" s="129">
        <v>3.51</v>
      </c>
      <c r="AH85" s="103">
        <v>1.57</v>
      </c>
      <c r="AI85" s="16"/>
      <c r="AJ85" s="16"/>
      <c r="AK85" s="16"/>
      <c r="AL85" s="16">
        <f t="shared" si="25"/>
        <v>0.66386554621848748</v>
      </c>
      <c r="AM85" s="16">
        <f t="shared" si="27"/>
        <v>0.66535433070866146</v>
      </c>
      <c r="AN85" s="16">
        <f>R85/I85</f>
        <v>0.60846560846560849</v>
      </c>
      <c r="AO85" s="16">
        <f t="shared" si="28"/>
        <v>0.61413043478260876</v>
      </c>
      <c r="AP85" s="16">
        <f t="shared" si="26"/>
        <v>0.68861788617886177</v>
      </c>
    </row>
    <row r="86" spans="1:42" x14ac:dyDescent="0.25">
      <c r="A86" s="207"/>
      <c r="B86" s="10">
        <v>84</v>
      </c>
      <c r="C86" s="20" t="s">
        <v>7</v>
      </c>
      <c r="D86" s="110" t="s">
        <v>31</v>
      </c>
      <c r="E86" s="108" t="s">
        <v>31</v>
      </c>
      <c r="F86" s="108" t="s">
        <v>31</v>
      </c>
      <c r="G86" s="108">
        <v>7.0999999999999994E-2</v>
      </c>
      <c r="H86" s="108">
        <v>0.27300000000000002</v>
      </c>
      <c r="I86" s="108">
        <v>0.28199999999999997</v>
      </c>
      <c r="J86" s="108">
        <v>0.17199999999999999</v>
      </c>
      <c r="K86" s="108">
        <v>5.67E-2</v>
      </c>
      <c r="L86" s="109">
        <v>0.44800000000000001</v>
      </c>
      <c r="M86" s="108" t="s">
        <v>31</v>
      </c>
      <c r="N86" s="108" t="s">
        <v>31</v>
      </c>
      <c r="O86" s="108" t="s">
        <v>31</v>
      </c>
      <c r="P86" s="108">
        <v>4.5999999999999999E-2</v>
      </c>
      <c r="Q86" s="108">
        <v>0.151</v>
      </c>
      <c r="R86" s="108">
        <v>0.217</v>
      </c>
      <c r="S86" s="108">
        <v>0.126</v>
      </c>
      <c r="T86" s="108">
        <v>4.02E-2</v>
      </c>
      <c r="U86" s="109">
        <v>0.25900000000000001</v>
      </c>
      <c r="V86" s="108" t="s">
        <v>31</v>
      </c>
      <c r="W86" s="108" t="s">
        <v>31</v>
      </c>
      <c r="X86" s="108" t="s">
        <v>31</v>
      </c>
      <c r="Y86" s="108" t="s">
        <v>32</v>
      </c>
      <c r="Z86" s="108">
        <v>27.7</v>
      </c>
      <c r="AA86" s="108" t="s">
        <v>32</v>
      </c>
      <c r="AB86" s="108">
        <v>2.8</v>
      </c>
      <c r="AC86" s="108" t="s">
        <v>32</v>
      </c>
      <c r="AD86" s="109">
        <v>91.2</v>
      </c>
      <c r="AE86" s="108">
        <v>0.217</v>
      </c>
      <c r="AF86" s="108">
        <v>3.95</v>
      </c>
      <c r="AG86" s="108">
        <v>3.36</v>
      </c>
      <c r="AH86" s="109">
        <v>0.98299999999999998</v>
      </c>
      <c r="AI86" s="16"/>
      <c r="AJ86" s="16"/>
      <c r="AK86" s="16"/>
      <c r="AL86" s="16">
        <f t="shared" si="25"/>
        <v>0.647887323943662</v>
      </c>
      <c r="AM86" s="16">
        <f t="shared" si="27"/>
        <v>0.55311355311355304</v>
      </c>
      <c r="AN86" s="16">
        <f>R86/I86</f>
        <v>0.76950354609929084</v>
      </c>
      <c r="AO86" s="16">
        <f t="shared" si="28"/>
        <v>0.7325581395348838</v>
      </c>
      <c r="AP86" s="16">
        <f t="shared" si="26"/>
        <v>0.70899470899470896</v>
      </c>
    </row>
    <row r="87" spans="1:42" x14ac:dyDescent="0.25">
      <c r="A87" s="203" t="s">
        <v>19</v>
      </c>
      <c r="B87" s="7">
        <v>85</v>
      </c>
      <c r="C87" s="19" t="s">
        <v>2</v>
      </c>
      <c r="D87" s="100" t="s">
        <v>31</v>
      </c>
      <c r="E87" s="100" t="s">
        <v>31</v>
      </c>
      <c r="F87" s="100" t="s">
        <v>31</v>
      </c>
      <c r="G87" s="100">
        <v>0.107</v>
      </c>
      <c r="H87" s="100">
        <v>0.128</v>
      </c>
      <c r="I87" s="100" t="s">
        <v>31</v>
      </c>
      <c r="J87" s="129">
        <v>0.29899999999999999</v>
      </c>
      <c r="K87" s="129">
        <v>0.14499999999999999</v>
      </c>
      <c r="L87" s="103">
        <v>0.11899999999999999</v>
      </c>
      <c r="M87" s="100" t="s">
        <v>31</v>
      </c>
      <c r="N87" s="100" t="s">
        <v>31</v>
      </c>
      <c r="O87" s="100" t="s">
        <v>31</v>
      </c>
      <c r="P87" s="100">
        <v>5.9799999999999999E-2</v>
      </c>
      <c r="Q87" s="100">
        <v>7.0699999999999999E-2</v>
      </c>
      <c r="R87" s="100" t="s">
        <v>31</v>
      </c>
      <c r="S87" s="129">
        <v>9.6600000000000005E-2</v>
      </c>
      <c r="T87" s="129">
        <v>0.106</v>
      </c>
      <c r="U87" s="103">
        <v>6.3299999999999995E-2</v>
      </c>
      <c r="V87" s="100" t="s">
        <v>31</v>
      </c>
      <c r="W87" s="100" t="s">
        <v>31</v>
      </c>
      <c r="X87" s="100" t="s">
        <v>31</v>
      </c>
      <c r="Y87" s="100">
        <v>5.33</v>
      </c>
      <c r="Z87" s="100">
        <v>10</v>
      </c>
      <c r="AA87" s="101" t="s">
        <v>31</v>
      </c>
      <c r="AB87" s="129">
        <v>5.4</v>
      </c>
      <c r="AC87" s="129">
        <v>2</v>
      </c>
      <c r="AD87" s="103">
        <v>2.75</v>
      </c>
      <c r="AE87" s="100" t="s">
        <v>31</v>
      </c>
      <c r="AF87" s="100">
        <v>1.84</v>
      </c>
      <c r="AG87" s="129">
        <v>2.35</v>
      </c>
      <c r="AH87" s="103">
        <v>2.5099999999999998</v>
      </c>
      <c r="AI87" s="16"/>
      <c r="AJ87" s="16"/>
      <c r="AK87" s="16"/>
      <c r="AL87" s="16">
        <f t="shared" si="25"/>
        <v>0.55887850467289724</v>
      </c>
      <c r="AM87" s="16">
        <f t="shared" si="27"/>
        <v>0.55234375000000002</v>
      </c>
      <c r="AN87" s="16" t="s">
        <v>31</v>
      </c>
      <c r="AO87" s="16">
        <f t="shared" si="28"/>
        <v>0.32307692307692309</v>
      </c>
      <c r="AP87" s="16">
        <f t="shared" si="26"/>
        <v>0.73103448275862071</v>
      </c>
    </row>
    <row r="88" spans="1:42" x14ac:dyDescent="0.25">
      <c r="A88" s="204"/>
      <c r="B88" s="8">
        <v>86</v>
      </c>
      <c r="C88" s="18" t="s">
        <v>3</v>
      </c>
      <c r="D88" s="104" t="s">
        <v>31</v>
      </c>
      <c r="E88" s="104" t="s">
        <v>31</v>
      </c>
      <c r="F88" s="104" t="s">
        <v>31</v>
      </c>
      <c r="G88" s="104">
        <v>0.17199999999999999</v>
      </c>
      <c r="H88" s="104">
        <v>0.28999999999999998</v>
      </c>
      <c r="I88" s="104" t="s">
        <v>31</v>
      </c>
      <c r="J88" s="128">
        <v>0.28199999999999997</v>
      </c>
      <c r="K88" s="128">
        <v>0.214</v>
      </c>
      <c r="L88" s="105">
        <v>0.20699999999999999</v>
      </c>
      <c r="M88" s="104" t="s">
        <v>31</v>
      </c>
      <c r="N88" s="104" t="s">
        <v>31</v>
      </c>
      <c r="O88" s="104" t="s">
        <v>31</v>
      </c>
      <c r="P88" s="104">
        <v>0.128</v>
      </c>
      <c r="Q88" s="104">
        <v>0.122</v>
      </c>
      <c r="R88" s="104" t="s">
        <v>31</v>
      </c>
      <c r="S88" s="128">
        <v>0.184</v>
      </c>
      <c r="T88" s="128">
        <v>0.17599999999999999</v>
      </c>
      <c r="U88" s="105">
        <v>0.159</v>
      </c>
      <c r="V88" s="104" t="s">
        <v>31</v>
      </c>
      <c r="W88" s="104" t="s">
        <v>31</v>
      </c>
      <c r="X88" s="104" t="s">
        <v>31</v>
      </c>
      <c r="Y88" s="104">
        <v>5</v>
      </c>
      <c r="Z88" s="104">
        <v>68.5</v>
      </c>
      <c r="AA88" s="104" t="s">
        <v>31</v>
      </c>
      <c r="AB88" s="128">
        <v>16.600000000000001</v>
      </c>
      <c r="AC88" s="128">
        <v>7</v>
      </c>
      <c r="AD88" s="105">
        <v>9.8000000000000007</v>
      </c>
      <c r="AE88" s="104" t="s">
        <v>31</v>
      </c>
      <c r="AF88" s="104">
        <v>13.6</v>
      </c>
      <c r="AG88" s="128">
        <v>1.87</v>
      </c>
      <c r="AH88" s="105">
        <v>16.600000000000001</v>
      </c>
      <c r="AI88" s="16"/>
      <c r="AJ88" s="16"/>
      <c r="AK88" s="16"/>
      <c r="AL88" s="16">
        <f t="shared" si="25"/>
        <v>0.74418604651162801</v>
      </c>
      <c r="AM88" s="16">
        <f t="shared" si="27"/>
        <v>0.4206896551724138</v>
      </c>
      <c r="AN88" s="16" t="s">
        <v>31</v>
      </c>
      <c r="AO88" s="16">
        <f t="shared" si="28"/>
        <v>0.65248226950354615</v>
      </c>
      <c r="AP88" s="16">
        <f t="shared" si="26"/>
        <v>0.82242990654205606</v>
      </c>
    </row>
    <row r="89" spans="1:42" x14ac:dyDescent="0.25">
      <c r="A89" s="204"/>
      <c r="B89" s="9">
        <v>87</v>
      </c>
      <c r="C89" s="19" t="s">
        <v>4</v>
      </c>
      <c r="D89" s="100" t="s">
        <v>31</v>
      </c>
      <c r="E89" s="100" t="s">
        <v>31</v>
      </c>
      <c r="F89" s="100" t="s">
        <v>31</v>
      </c>
      <c r="G89" s="100">
        <v>0.224</v>
      </c>
      <c r="H89" s="100">
        <v>0.247</v>
      </c>
      <c r="I89" s="100" t="s">
        <v>31</v>
      </c>
      <c r="J89" s="129">
        <v>0.191</v>
      </c>
      <c r="K89" s="129">
        <v>0.26800000000000002</v>
      </c>
      <c r="L89" s="103">
        <v>0.311</v>
      </c>
      <c r="M89" s="100" t="s">
        <v>31</v>
      </c>
      <c r="N89" s="100" t="s">
        <v>31</v>
      </c>
      <c r="O89" s="100" t="s">
        <v>31</v>
      </c>
      <c r="P89" s="100">
        <v>0.17399999999999999</v>
      </c>
      <c r="Q89" s="100">
        <v>0.18</v>
      </c>
      <c r="R89" s="100" t="s">
        <v>31</v>
      </c>
      <c r="S89" s="129">
        <v>0.152</v>
      </c>
      <c r="T89" s="129">
        <v>0.23400000000000001</v>
      </c>
      <c r="U89" s="103">
        <v>0.26200000000000001</v>
      </c>
      <c r="V89" s="100" t="s">
        <v>31</v>
      </c>
      <c r="W89" s="100" t="s">
        <v>31</v>
      </c>
      <c r="X89" s="100" t="s">
        <v>31</v>
      </c>
      <c r="Y89" s="100">
        <v>4.25</v>
      </c>
      <c r="Z89" s="100">
        <v>33</v>
      </c>
      <c r="AA89" s="100" t="s">
        <v>31</v>
      </c>
      <c r="AB89" s="129">
        <v>9.4</v>
      </c>
      <c r="AC89" s="129">
        <v>4.2</v>
      </c>
      <c r="AD89" s="103">
        <v>5</v>
      </c>
      <c r="AE89" s="100" t="s">
        <v>31</v>
      </c>
      <c r="AF89" s="100">
        <v>2.79</v>
      </c>
      <c r="AG89" s="129">
        <v>1.82</v>
      </c>
      <c r="AH89" s="103">
        <v>1.74</v>
      </c>
      <c r="AI89" s="16"/>
      <c r="AJ89" s="16"/>
      <c r="AK89" s="16"/>
      <c r="AL89" s="16">
        <f t="shared" si="25"/>
        <v>0.77678571428571419</v>
      </c>
      <c r="AM89" s="16">
        <f t="shared" si="27"/>
        <v>0.72874493927125505</v>
      </c>
      <c r="AN89" s="16" t="s">
        <v>31</v>
      </c>
      <c r="AO89" s="16">
        <f t="shared" si="28"/>
        <v>0.79581151832460728</v>
      </c>
      <c r="AP89" s="16">
        <f t="shared" si="26"/>
        <v>0.87313432835820892</v>
      </c>
    </row>
    <row r="90" spans="1:42" x14ac:dyDescent="0.25">
      <c r="A90" s="204"/>
      <c r="B90" s="8">
        <v>88</v>
      </c>
      <c r="C90" s="18" t="s">
        <v>5</v>
      </c>
      <c r="D90" s="104" t="s">
        <v>31</v>
      </c>
      <c r="E90" s="104" t="s">
        <v>31</v>
      </c>
      <c r="F90" s="104" t="s">
        <v>31</v>
      </c>
      <c r="G90" s="104">
        <v>0.214</v>
      </c>
      <c r="H90" s="104">
        <v>0.17299999999999999</v>
      </c>
      <c r="I90" s="104">
        <v>0.154</v>
      </c>
      <c r="J90" s="128">
        <v>0.33</v>
      </c>
      <c r="K90" s="128">
        <v>0.248</v>
      </c>
      <c r="L90" s="105">
        <v>0.223</v>
      </c>
      <c r="M90" s="104" t="s">
        <v>31</v>
      </c>
      <c r="N90" s="104" t="s">
        <v>31</v>
      </c>
      <c r="O90" s="104" t="s">
        <v>31</v>
      </c>
      <c r="P90" s="104">
        <v>0.16900000000000001</v>
      </c>
      <c r="Q90" s="104">
        <v>0.156</v>
      </c>
      <c r="R90" s="104">
        <v>0.112</v>
      </c>
      <c r="S90" s="128">
        <v>0.249</v>
      </c>
      <c r="T90" s="128">
        <v>0.19500000000000001</v>
      </c>
      <c r="U90" s="105">
        <v>0.17699999999999999</v>
      </c>
      <c r="V90" s="104" t="s">
        <v>31</v>
      </c>
      <c r="W90" s="104" t="s">
        <v>31</v>
      </c>
      <c r="X90" s="104" t="s">
        <v>31</v>
      </c>
      <c r="Y90" s="104">
        <v>5.6</v>
      </c>
      <c r="Z90" s="104">
        <v>6.67</v>
      </c>
      <c r="AA90" s="104">
        <v>4.4000000000000004</v>
      </c>
      <c r="AB90" s="128">
        <v>12.8</v>
      </c>
      <c r="AC90" s="128">
        <v>5.8</v>
      </c>
      <c r="AD90" s="105">
        <v>3.8</v>
      </c>
      <c r="AE90" s="104">
        <v>2.2599999999999998</v>
      </c>
      <c r="AF90" s="104">
        <v>1.89</v>
      </c>
      <c r="AG90" s="128">
        <v>1.96</v>
      </c>
      <c r="AH90" s="105">
        <v>1.73</v>
      </c>
      <c r="AI90" s="16"/>
      <c r="AJ90" s="16"/>
      <c r="AK90" s="16"/>
      <c r="AL90" s="16">
        <f t="shared" si="25"/>
        <v>0.78971962616822433</v>
      </c>
      <c r="AM90" s="16">
        <f t="shared" si="27"/>
        <v>0.90173410404624288</v>
      </c>
      <c r="AN90" s="16">
        <f>R90/I90</f>
        <v>0.72727272727272729</v>
      </c>
      <c r="AO90" s="16">
        <f t="shared" si="28"/>
        <v>0.75454545454545452</v>
      </c>
      <c r="AP90" s="16">
        <f t="shared" si="26"/>
        <v>0.78629032258064524</v>
      </c>
    </row>
    <row r="91" spans="1:42" x14ac:dyDescent="0.25">
      <c r="A91" s="204"/>
      <c r="B91" s="9">
        <v>89</v>
      </c>
      <c r="C91" s="19" t="s">
        <v>6</v>
      </c>
      <c r="D91" s="100" t="s">
        <v>31</v>
      </c>
      <c r="E91" s="100" t="s">
        <v>31</v>
      </c>
      <c r="F91" s="100" t="s">
        <v>31</v>
      </c>
      <c r="G91" s="100">
        <v>0.14399999999999999</v>
      </c>
      <c r="H91" s="100">
        <v>0.28599999999999998</v>
      </c>
      <c r="I91" s="100">
        <v>8.5900000000000004E-2</v>
      </c>
      <c r="J91" s="129">
        <v>0.109</v>
      </c>
      <c r="K91" s="129">
        <v>0.13200000000000001</v>
      </c>
      <c r="L91" s="103">
        <v>0.19</v>
      </c>
      <c r="M91" s="100" t="s">
        <v>31</v>
      </c>
      <c r="N91" s="100" t="s">
        <v>31</v>
      </c>
      <c r="O91" s="100" t="s">
        <v>31</v>
      </c>
      <c r="P91" s="100">
        <v>0.111</v>
      </c>
      <c r="Q91" s="100">
        <v>0.21299999999999999</v>
      </c>
      <c r="R91" s="100">
        <v>5.1299999999999998E-2</v>
      </c>
      <c r="S91" s="129">
        <v>0.08</v>
      </c>
      <c r="T91" s="129">
        <v>0.10100000000000001</v>
      </c>
      <c r="U91" s="103">
        <v>0.14199999999999999</v>
      </c>
      <c r="V91" s="100" t="s">
        <v>31</v>
      </c>
      <c r="W91" s="100" t="s">
        <v>31</v>
      </c>
      <c r="X91" s="100" t="s">
        <v>31</v>
      </c>
      <c r="Y91" s="100" t="s">
        <v>32</v>
      </c>
      <c r="Z91" s="100">
        <v>40.5</v>
      </c>
      <c r="AA91" s="100">
        <v>5</v>
      </c>
      <c r="AB91" s="129" t="s">
        <v>32</v>
      </c>
      <c r="AC91" s="129">
        <v>2</v>
      </c>
      <c r="AD91" s="103">
        <v>2.4</v>
      </c>
      <c r="AE91" s="100">
        <v>3</v>
      </c>
      <c r="AF91" s="100">
        <v>2.92</v>
      </c>
      <c r="AG91" s="129">
        <v>3.02</v>
      </c>
      <c r="AH91" s="103">
        <v>1.49</v>
      </c>
      <c r="AI91" s="16"/>
      <c r="AJ91" s="16"/>
      <c r="AK91" s="16"/>
      <c r="AL91" s="16">
        <f t="shared" si="25"/>
        <v>0.77083333333333337</v>
      </c>
      <c r="AM91" s="16">
        <f t="shared" si="27"/>
        <v>0.74475524475524479</v>
      </c>
      <c r="AN91" s="16">
        <f>R91/I91</f>
        <v>0.59720605355064027</v>
      </c>
      <c r="AO91" s="16">
        <f t="shared" si="28"/>
        <v>0.73394495412844041</v>
      </c>
      <c r="AP91" s="16">
        <f t="shared" si="26"/>
        <v>0.76515151515151514</v>
      </c>
    </row>
    <row r="92" spans="1:42" x14ac:dyDescent="0.25">
      <c r="A92" s="205"/>
      <c r="B92" s="10">
        <v>90</v>
      </c>
      <c r="C92" s="18" t="s">
        <v>7</v>
      </c>
      <c r="D92" s="110" t="s">
        <v>31</v>
      </c>
      <c r="E92" s="108" t="s">
        <v>31</v>
      </c>
      <c r="F92" s="108" t="s">
        <v>31</v>
      </c>
      <c r="G92" s="108">
        <v>0.14299999999999999</v>
      </c>
      <c r="H92" s="108">
        <v>9.4100000000000003E-2</v>
      </c>
      <c r="I92" s="108">
        <v>0.16200000000000001</v>
      </c>
      <c r="J92" s="108">
        <v>0.104</v>
      </c>
      <c r="K92" s="108">
        <v>7.2300000000000003E-2</v>
      </c>
      <c r="L92" s="109">
        <v>0.19</v>
      </c>
      <c r="M92" s="108" t="s">
        <v>31</v>
      </c>
      <c r="N92" s="108" t="s">
        <v>31</v>
      </c>
      <c r="O92" s="108" t="s">
        <v>31</v>
      </c>
      <c r="P92" s="108">
        <v>0.113</v>
      </c>
      <c r="Q92" s="108">
        <v>7.3099999999999998E-2</v>
      </c>
      <c r="R92" s="108">
        <v>0.14099999999999999</v>
      </c>
      <c r="S92" s="108">
        <v>8.7099999999999997E-2</v>
      </c>
      <c r="T92" s="108">
        <v>4.3799999999999999E-2</v>
      </c>
      <c r="U92" s="109">
        <v>0.13800000000000001</v>
      </c>
      <c r="V92" s="108" t="s">
        <v>31</v>
      </c>
      <c r="W92" s="108" t="s">
        <v>31</v>
      </c>
      <c r="X92" s="108" t="s">
        <v>31</v>
      </c>
      <c r="Y92" s="108">
        <v>2.6</v>
      </c>
      <c r="Z92" s="108">
        <v>2.75</v>
      </c>
      <c r="AA92" s="108">
        <v>6</v>
      </c>
      <c r="AB92" s="108" t="s">
        <v>32</v>
      </c>
      <c r="AC92" s="108" t="s">
        <v>32</v>
      </c>
      <c r="AD92" s="109" t="s">
        <v>31</v>
      </c>
      <c r="AE92" s="108">
        <v>4.33</v>
      </c>
      <c r="AF92" s="108">
        <v>2.58</v>
      </c>
      <c r="AG92" s="108">
        <v>1.96</v>
      </c>
      <c r="AH92" s="109">
        <v>3.08</v>
      </c>
      <c r="AI92" s="16"/>
      <c r="AJ92" s="16"/>
      <c r="AK92" s="16"/>
      <c r="AL92" s="16">
        <f t="shared" si="25"/>
        <v>0.79020979020979032</v>
      </c>
      <c r="AM92" s="16">
        <f t="shared" si="27"/>
        <v>0.77683315621679061</v>
      </c>
      <c r="AN92" s="16">
        <f>R92/I92</f>
        <v>0.87037037037037024</v>
      </c>
      <c r="AO92" s="16">
        <f t="shared" si="28"/>
        <v>0.83750000000000002</v>
      </c>
      <c r="AP92" s="16">
        <f t="shared" si="26"/>
        <v>0.60580912863070535</v>
      </c>
    </row>
    <row r="93" spans="1:42" x14ac:dyDescent="0.25">
      <c r="A93" s="207" t="s">
        <v>20</v>
      </c>
      <c r="B93" s="7">
        <v>91</v>
      </c>
      <c r="C93" s="15" t="s">
        <v>2</v>
      </c>
      <c r="D93" s="100" t="s">
        <v>31</v>
      </c>
      <c r="E93" s="100" t="s">
        <v>31</v>
      </c>
      <c r="F93" s="100" t="s">
        <v>31</v>
      </c>
      <c r="G93" s="100">
        <v>0.45300000000000001</v>
      </c>
      <c r="H93" s="100">
        <v>0.21299999999999999</v>
      </c>
      <c r="I93" s="100" t="s">
        <v>31</v>
      </c>
      <c r="J93" s="129" t="s">
        <v>31</v>
      </c>
      <c r="K93" s="129">
        <v>0.33900000000000002</v>
      </c>
      <c r="L93" s="103">
        <v>0.32300000000000001</v>
      </c>
      <c r="M93" s="100" t="s">
        <v>31</v>
      </c>
      <c r="N93" s="100" t="s">
        <v>31</v>
      </c>
      <c r="O93" s="100" t="s">
        <v>31</v>
      </c>
      <c r="P93" s="100">
        <v>0.34499999999999997</v>
      </c>
      <c r="Q93" s="100">
        <v>0.13900000000000001</v>
      </c>
      <c r="R93" s="100" t="s">
        <v>31</v>
      </c>
      <c r="S93" s="129" t="s">
        <v>31</v>
      </c>
      <c r="T93" s="129">
        <v>0.27700000000000002</v>
      </c>
      <c r="U93" s="103">
        <v>0.252</v>
      </c>
      <c r="V93" s="100" t="s">
        <v>31</v>
      </c>
      <c r="W93" s="100" t="s">
        <v>31</v>
      </c>
      <c r="X93" s="100" t="s">
        <v>31</v>
      </c>
      <c r="Y93" s="100">
        <v>24.7</v>
      </c>
      <c r="Z93" s="100">
        <v>12</v>
      </c>
      <c r="AA93" s="101" t="s">
        <v>31</v>
      </c>
      <c r="AB93" s="129" t="s">
        <v>31</v>
      </c>
      <c r="AC93" s="129">
        <v>9.4</v>
      </c>
      <c r="AD93" s="103">
        <v>13</v>
      </c>
      <c r="AE93" s="100" t="s">
        <v>31</v>
      </c>
      <c r="AF93" s="100" t="s">
        <v>31</v>
      </c>
      <c r="AG93" s="129">
        <v>2.4700000000000002</v>
      </c>
      <c r="AH93" s="103">
        <v>2.77</v>
      </c>
      <c r="AI93" s="16"/>
      <c r="AJ93" s="16"/>
      <c r="AK93" s="16"/>
      <c r="AL93" s="16">
        <f t="shared" si="25"/>
        <v>0.76158940397350983</v>
      </c>
      <c r="AM93" s="16">
        <f t="shared" si="27"/>
        <v>0.65258215962441324</v>
      </c>
      <c r="AN93" s="16" t="s">
        <v>31</v>
      </c>
      <c r="AO93" s="16" t="s">
        <v>31</v>
      </c>
      <c r="AP93" s="143">
        <f t="shared" si="26"/>
        <v>0.81710914454277284</v>
      </c>
    </row>
    <row r="94" spans="1:42" x14ac:dyDescent="0.25">
      <c r="A94" s="207"/>
      <c r="B94" s="8">
        <v>92</v>
      </c>
      <c r="C94" s="18" t="s">
        <v>3</v>
      </c>
      <c r="D94" s="104" t="s">
        <v>31</v>
      </c>
      <c r="E94" s="104" t="s">
        <v>31</v>
      </c>
      <c r="F94" s="104" t="s">
        <v>31</v>
      </c>
      <c r="G94" s="104">
        <v>0.505</v>
      </c>
      <c r="H94" s="104">
        <v>0.45200000000000001</v>
      </c>
      <c r="I94" s="104" t="s">
        <v>31</v>
      </c>
      <c r="J94" s="128">
        <v>1.68</v>
      </c>
      <c r="K94" s="128">
        <v>0.54300000000000004</v>
      </c>
      <c r="L94" s="105">
        <v>0.57499999999999996</v>
      </c>
      <c r="M94" s="104" t="s">
        <v>31</v>
      </c>
      <c r="N94" s="104" t="s">
        <v>31</v>
      </c>
      <c r="O94" s="104" t="s">
        <v>31</v>
      </c>
      <c r="P94" s="104">
        <v>0.17</v>
      </c>
      <c r="Q94" s="104">
        <v>0.313</v>
      </c>
      <c r="R94" s="104" t="s">
        <v>31</v>
      </c>
      <c r="S94" s="128">
        <v>1.53</v>
      </c>
      <c r="T94" s="128">
        <v>0.35799999999999998</v>
      </c>
      <c r="U94" s="105">
        <v>0.48199999999999998</v>
      </c>
      <c r="V94" s="104" t="s">
        <v>31</v>
      </c>
      <c r="W94" s="104" t="s">
        <v>31</v>
      </c>
      <c r="X94" s="104" t="s">
        <v>31</v>
      </c>
      <c r="Y94" s="104">
        <v>55.6</v>
      </c>
      <c r="Z94" s="104">
        <v>61.5</v>
      </c>
      <c r="AA94" s="104" t="s">
        <v>31</v>
      </c>
      <c r="AB94" s="128">
        <v>44.8</v>
      </c>
      <c r="AC94" s="128">
        <v>86.8</v>
      </c>
      <c r="AD94" s="105">
        <v>43</v>
      </c>
      <c r="AE94" s="104" t="s">
        <v>31</v>
      </c>
      <c r="AF94" s="104">
        <v>2.57</v>
      </c>
      <c r="AG94" s="128">
        <v>3.72</v>
      </c>
      <c r="AH94" s="105">
        <v>3.05</v>
      </c>
      <c r="AI94" s="16"/>
      <c r="AJ94" s="16"/>
      <c r="AK94" s="16"/>
      <c r="AL94" s="16">
        <f t="shared" si="25"/>
        <v>0.33663366336633666</v>
      </c>
      <c r="AM94" s="16">
        <f t="shared" si="27"/>
        <v>0.69247787610619471</v>
      </c>
      <c r="AN94" s="16" t="s">
        <v>31</v>
      </c>
      <c r="AO94" s="16">
        <f t="shared" ref="AO94:AO122" si="29">S94/J94</f>
        <v>0.91071428571428581</v>
      </c>
      <c r="AP94" s="16">
        <f t="shared" si="26"/>
        <v>0.65930018416206249</v>
      </c>
    </row>
    <row r="95" spans="1:42" x14ac:dyDescent="0.25">
      <c r="A95" s="207"/>
      <c r="B95" s="9">
        <v>93</v>
      </c>
      <c r="C95" s="19" t="s">
        <v>4</v>
      </c>
      <c r="D95" s="100" t="s">
        <v>31</v>
      </c>
      <c r="E95" s="100" t="s">
        <v>31</v>
      </c>
      <c r="F95" s="100" t="s">
        <v>31</v>
      </c>
      <c r="G95" s="100">
        <v>0.55300000000000005</v>
      </c>
      <c r="H95" s="100">
        <v>0.56200000000000006</v>
      </c>
      <c r="I95" s="100" t="s">
        <v>31</v>
      </c>
      <c r="J95" s="129">
        <v>0.44</v>
      </c>
      <c r="K95" s="129">
        <v>0.57099999999999995</v>
      </c>
      <c r="L95" s="103">
        <v>0.52900000000000003</v>
      </c>
      <c r="M95" s="100" t="s">
        <v>31</v>
      </c>
      <c r="N95" s="100" t="s">
        <v>31</v>
      </c>
      <c r="O95" s="100" t="s">
        <v>31</v>
      </c>
      <c r="P95" s="100">
        <v>0.153</v>
      </c>
      <c r="Q95" s="100">
        <v>0.49099999999999999</v>
      </c>
      <c r="R95" s="100" t="s">
        <v>31</v>
      </c>
      <c r="S95" s="129">
        <v>0.31</v>
      </c>
      <c r="T95" s="129">
        <v>0.52200000000000002</v>
      </c>
      <c r="U95" s="103">
        <v>0.59499999999999997</v>
      </c>
      <c r="V95" s="100" t="s">
        <v>31</v>
      </c>
      <c r="W95" s="100" t="s">
        <v>31</v>
      </c>
      <c r="X95" s="100" t="s">
        <v>31</v>
      </c>
      <c r="Y95" s="100">
        <v>42.5</v>
      </c>
      <c r="Z95" s="100">
        <v>28.2</v>
      </c>
      <c r="AA95" s="100" t="s">
        <v>31</v>
      </c>
      <c r="AB95" s="129">
        <v>42.3</v>
      </c>
      <c r="AC95" s="129">
        <v>26.4</v>
      </c>
      <c r="AD95" s="103">
        <v>33</v>
      </c>
      <c r="AE95" s="100" t="s">
        <v>31</v>
      </c>
      <c r="AF95" s="100">
        <v>2.5299999999999998</v>
      </c>
      <c r="AG95" s="129">
        <v>1.9</v>
      </c>
      <c r="AH95" s="103">
        <v>4.54</v>
      </c>
      <c r="AI95" s="16"/>
      <c r="AJ95" s="16"/>
      <c r="AK95" s="16"/>
      <c r="AL95" s="16">
        <f t="shared" si="25"/>
        <v>0.27667269439421333</v>
      </c>
      <c r="AM95" s="16">
        <f t="shared" si="27"/>
        <v>0.87366548042704617</v>
      </c>
      <c r="AN95" s="16" t="s">
        <v>31</v>
      </c>
      <c r="AO95" s="16">
        <f t="shared" si="29"/>
        <v>0.70454545454545459</v>
      </c>
      <c r="AP95" s="16">
        <f t="shared" si="26"/>
        <v>0.9141856392294222</v>
      </c>
    </row>
    <row r="96" spans="1:42" x14ac:dyDescent="0.25">
      <c r="A96" s="207"/>
      <c r="B96" s="8">
        <v>94</v>
      </c>
      <c r="C96" s="18" t="s">
        <v>5</v>
      </c>
      <c r="D96" s="104" t="s">
        <v>31</v>
      </c>
      <c r="E96" s="104" t="s">
        <v>31</v>
      </c>
      <c r="F96" s="104" t="s">
        <v>31</v>
      </c>
      <c r="G96" s="104">
        <v>0.68300000000000005</v>
      </c>
      <c r="H96" s="104">
        <v>0.45400000000000001</v>
      </c>
      <c r="I96" s="104">
        <v>0.42099999999999999</v>
      </c>
      <c r="J96" s="128">
        <v>0.31900000000000001</v>
      </c>
      <c r="K96" s="128">
        <v>0.90900000000000003</v>
      </c>
      <c r="L96" s="105">
        <v>0.80900000000000005</v>
      </c>
      <c r="M96" s="104" t="s">
        <v>31</v>
      </c>
      <c r="N96" s="104" t="s">
        <v>31</v>
      </c>
      <c r="O96" s="104" t="s">
        <v>31</v>
      </c>
      <c r="P96" s="104">
        <v>0.57799999999999996</v>
      </c>
      <c r="Q96" s="104">
        <v>0.35299999999999998</v>
      </c>
      <c r="R96" s="104">
        <v>0.33</v>
      </c>
      <c r="S96" s="128">
        <v>0.27100000000000002</v>
      </c>
      <c r="T96" s="128">
        <v>0.85299999999999998</v>
      </c>
      <c r="U96" s="105">
        <v>0.71199999999999997</v>
      </c>
      <c r="V96" s="104" t="s">
        <v>31</v>
      </c>
      <c r="W96" s="104" t="s">
        <v>31</v>
      </c>
      <c r="X96" s="104" t="s">
        <v>31</v>
      </c>
      <c r="Y96" s="104">
        <v>25.2</v>
      </c>
      <c r="Z96" s="104">
        <v>23.3</v>
      </c>
      <c r="AA96" s="104">
        <v>40.6</v>
      </c>
      <c r="AB96" s="128">
        <v>20.6</v>
      </c>
      <c r="AC96" s="128">
        <v>12.8</v>
      </c>
      <c r="AD96" s="105">
        <v>30.8</v>
      </c>
      <c r="AE96" s="104">
        <v>2.7</v>
      </c>
      <c r="AF96" s="104">
        <v>2.4300000000000002</v>
      </c>
      <c r="AG96" s="128">
        <v>1.44</v>
      </c>
      <c r="AH96" s="105">
        <v>2.3199999999999998</v>
      </c>
      <c r="AI96" s="16"/>
      <c r="AJ96" s="16"/>
      <c r="AK96" s="16"/>
      <c r="AL96" s="16">
        <f t="shared" si="25"/>
        <v>0.84626647144948741</v>
      </c>
      <c r="AM96" s="16">
        <f t="shared" si="27"/>
        <v>0.77753303964757703</v>
      </c>
      <c r="AN96" s="16">
        <f>R96/I96</f>
        <v>0.78384798099762476</v>
      </c>
      <c r="AO96" s="16">
        <f t="shared" si="29"/>
        <v>0.84952978056426331</v>
      </c>
      <c r="AP96" s="16">
        <f t="shared" si="26"/>
        <v>0.93839383938393839</v>
      </c>
    </row>
    <row r="97" spans="1:42" x14ac:dyDescent="0.25">
      <c r="A97" s="207"/>
      <c r="B97" s="9">
        <v>95</v>
      </c>
      <c r="C97" s="19" t="s">
        <v>6</v>
      </c>
      <c r="D97" s="100" t="s">
        <v>31</v>
      </c>
      <c r="E97" s="100" t="s">
        <v>31</v>
      </c>
      <c r="F97" s="100" t="s">
        <v>31</v>
      </c>
      <c r="G97" s="100">
        <v>0.55600000000000005</v>
      </c>
      <c r="H97" s="100">
        <v>0.69099999999999995</v>
      </c>
      <c r="I97" s="100">
        <v>0.252</v>
      </c>
      <c r="J97" s="129">
        <v>0.25700000000000001</v>
      </c>
      <c r="K97" s="129">
        <v>0.441</v>
      </c>
      <c r="L97" s="103">
        <v>1.27</v>
      </c>
      <c r="M97" s="100" t="s">
        <v>31</v>
      </c>
      <c r="N97" s="100" t="s">
        <v>31</v>
      </c>
      <c r="O97" s="100" t="s">
        <v>31</v>
      </c>
      <c r="P97" s="100">
        <v>0.41399999999999998</v>
      </c>
      <c r="Q97" s="100">
        <v>0.49199999999999999</v>
      </c>
      <c r="R97" s="100">
        <v>0.19500000000000001</v>
      </c>
      <c r="S97" s="129">
        <v>0.216</v>
      </c>
      <c r="T97" s="129">
        <v>0.371</v>
      </c>
      <c r="U97" s="103">
        <v>1.04</v>
      </c>
      <c r="V97" s="100" t="s">
        <v>31</v>
      </c>
      <c r="W97" s="100" t="s">
        <v>31</v>
      </c>
      <c r="X97" s="100" t="s">
        <v>31</v>
      </c>
      <c r="Y97" s="100">
        <v>38.799999999999997</v>
      </c>
      <c r="Z97" s="100">
        <v>25.7</v>
      </c>
      <c r="AA97" s="100">
        <v>25.5</v>
      </c>
      <c r="AB97" s="129">
        <v>7.2</v>
      </c>
      <c r="AC97" s="129">
        <v>10.6</v>
      </c>
      <c r="AD97" s="103">
        <v>6</v>
      </c>
      <c r="AE97" s="100">
        <v>2.15</v>
      </c>
      <c r="AF97" s="100">
        <v>2.2799999999999998</v>
      </c>
      <c r="AG97" s="129">
        <v>2.48</v>
      </c>
      <c r="AH97" s="103">
        <v>1.3</v>
      </c>
      <c r="AI97" s="16"/>
      <c r="AJ97" s="16"/>
      <c r="AK97" s="16"/>
      <c r="AL97" s="16">
        <f t="shared" si="25"/>
        <v>0.74460431654676251</v>
      </c>
      <c r="AM97" s="16">
        <f t="shared" si="27"/>
        <v>0.71201157742402321</v>
      </c>
      <c r="AN97" s="16">
        <f>R97/I97</f>
        <v>0.77380952380952384</v>
      </c>
      <c r="AO97" s="16">
        <f t="shared" si="29"/>
        <v>0.84046692607003892</v>
      </c>
      <c r="AP97" s="16">
        <f t="shared" si="26"/>
        <v>0.84126984126984128</v>
      </c>
    </row>
    <row r="98" spans="1:42" x14ac:dyDescent="0.25">
      <c r="A98" s="207"/>
      <c r="B98" s="10">
        <v>96</v>
      </c>
      <c r="C98" s="20" t="s">
        <v>7</v>
      </c>
      <c r="D98" s="110" t="s">
        <v>31</v>
      </c>
      <c r="E98" s="108" t="s">
        <v>31</v>
      </c>
      <c r="F98" s="108" t="s">
        <v>31</v>
      </c>
      <c r="G98" s="108">
        <v>0.19600000000000001</v>
      </c>
      <c r="H98" s="108">
        <v>0.55100000000000005</v>
      </c>
      <c r="I98" s="108">
        <v>0.39900000000000002</v>
      </c>
      <c r="J98" s="108">
        <v>0.30099999999999999</v>
      </c>
      <c r="K98" s="108">
        <v>0.45700000000000002</v>
      </c>
      <c r="L98" s="109">
        <v>0.44500000000000001</v>
      </c>
      <c r="M98" s="108" t="s">
        <v>31</v>
      </c>
      <c r="N98" s="108" t="s">
        <v>31</v>
      </c>
      <c r="O98" s="108" t="s">
        <v>31</v>
      </c>
      <c r="P98" s="108">
        <v>0.13900000000000001</v>
      </c>
      <c r="Q98" s="108">
        <v>0.33800000000000002</v>
      </c>
      <c r="R98" s="108">
        <v>0.34599999999999997</v>
      </c>
      <c r="S98" s="108">
        <v>0.27100000000000002</v>
      </c>
      <c r="T98" s="108">
        <v>0.39600000000000002</v>
      </c>
      <c r="U98" s="109">
        <v>0.372</v>
      </c>
      <c r="V98" s="108" t="s">
        <v>31</v>
      </c>
      <c r="W98" s="108" t="s">
        <v>31</v>
      </c>
      <c r="X98" s="108" t="s">
        <v>31</v>
      </c>
      <c r="Y98" s="108">
        <v>4</v>
      </c>
      <c r="Z98" s="108">
        <v>52</v>
      </c>
      <c r="AA98" s="108">
        <v>13.2</v>
      </c>
      <c r="AB98" s="108">
        <v>2.2000000000000002</v>
      </c>
      <c r="AC98" s="108" t="s">
        <v>32</v>
      </c>
      <c r="AD98" s="109">
        <v>6.2</v>
      </c>
      <c r="AE98" s="108">
        <v>5.85</v>
      </c>
      <c r="AF98" s="108">
        <v>2.0099999999999998</v>
      </c>
      <c r="AG98" s="108">
        <v>0.97799999999999998</v>
      </c>
      <c r="AH98" s="109">
        <v>8.3000000000000007</v>
      </c>
      <c r="AI98" s="16"/>
      <c r="AJ98" s="16"/>
      <c r="AK98" s="16"/>
      <c r="AL98" s="16">
        <f t="shared" si="25"/>
        <v>0.70918367346938782</v>
      </c>
      <c r="AM98" s="16">
        <f t="shared" si="27"/>
        <v>0.61343012704174227</v>
      </c>
      <c r="AN98" s="16">
        <f>R98/I98</f>
        <v>0.86716791979949859</v>
      </c>
      <c r="AO98" s="16">
        <f t="shared" si="29"/>
        <v>0.90033222591362139</v>
      </c>
      <c r="AP98" s="16">
        <f t="shared" si="26"/>
        <v>0.8665207877461707</v>
      </c>
    </row>
    <row r="99" spans="1:42" x14ac:dyDescent="0.25">
      <c r="A99" s="200" t="s">
        <v>73</v>
      </c>
      <c r="B99" s="7">
        <v>97</v>
      </c>
      <c r="C99" s="15" t="s">
        <v>2</v>
      </c>
      <c r="D99" s="100">
        <v>5.3800000000000001E-2</v>
      </c>
      <c r="E99" s="100">
        <v>4.9299999999999997E-2</v>
      </c>
      <c r="F99" s="100">
        <v>5.4899999999999997E-2</v>
      </c>
      <c r="G99" s="100">
        <v>9.0800000000000006E-2</v>
      </c>
      <c r="H99" s="100">
        <v>6.2100000000000002E-2</v>
      </c>
      <c r="I99" s="100" t="s">
        <v>31</v>
      </c>
      <c r="J99" s="129">
        <v>7.0800000000000002E-2</v>
      </c>
      <c r="K99" s="129" t="s">
        <v>31</v>
      </c>
      <c r="L99" s="103">
        <v>2.6200000000000001E-2</v>
      </c>
      <c r="M99" s="100">
        <v>1.8100000000000002E-2</v>
      </c>
      <c r="N99" s="100">
        <v>1.06E-2</v>
      </c>
      <c r="O99" s="100">
        <v>3.39E-2</v>
      </c>
      <c r="P99" s="100">
        <v>4.2999999999999997E-2</v>
      </c>
      <c r="Q99" s="100">
        <v>2.07E-2</v>
      </c>
      <c r="R99" s="100" t="s">
        <v>31</v>
      </c>
      <c r="S99" s="129">
        <v>3.56E-2</v>
      </c>
      <c r="T99" s="129" t="s">
        <v>31</v>
      </c>
      <c r="U99" s="103">
        <v>1.0800000000000001E-2</v>
      </c>
      <c r="V99" s="100">
        <v>11.3</v>
      </c>
      <c r="W99" s="100">
        <v>8</v>
      </c>
      <c r="X99" s="100">
        <v>8.5</v>
      </c>
      <c r="Y99" s="100">
        <v>16.3</v>
      </c>
      <c r="Z99" s="100">
        <v>23.8</v>
      </c>
      <c r="AA99" s="100" t="s">
        <v>31</v>
      </c>
      <c r="AB99" s="129">
        <v>7</v>
      </c>
      <c r="AC99" s="129" t="s">
        <v>92</v>
      </c>
      <c r="AD99" s="103">
        <v>2.4</v>
      </c>
      <c r="AE99" s="100" t="s">
        <v>31</v>
      </c>
      <c r="AF99" s="100">
        <v>1.94</v>
      </c>
      <c r="AG99" s="129" t="s">
        <v>92</v>
      </c>
      <c r="AH99" s="103">
        <v>1.42</v>
      </c>
      <c r="AI99" s="16">
        <f t="shared" ref="AI99:AK104" si="30">M99/D99</f>
        <v>0.33643122676579928</v>
      </c>
      <c r="AJ99" s="16">
        <f t="shared" si="30"/>
        <v>0.21501014198782964</v>
      </c>
      <c r="AK99" s="16">
        <f t="shared" si="30"/>
        <v>0.61748633879781423</v>
      </c>
      <c r="AL99" s="16">
        <f t="shared" si="25"/>
        <v>0.4735682819383259</v>
      </c>
      <c r="AM99" s="16">
        <f t="shared" si="27"/>
        <v>0.33333333333333331</v>
      </c>
      <c r="AN99" s="16" t="s">
        <v>31</v>
      </c>
      <c r="AO99" s="16">
        <f t="shared" si="29"/>
        <v>0.50282485875706218</v>
      </c>
      <c r="AP99" s="16" t="s">
        <v>31</v>
      </c>
    </row>
    <row r="100" spans="1:42" x14ac:dyDescent="0.25">
      <c r="A100" s="200"/>
      <c r="B100" s="8">
        <v>98</v>
      </c>
      <c r="C100" s="18" t="s">
        <v>3</v>
      </c>
      <c r="D100" s="104">
        <v>8.5999999999999993E-2</v>
      </c>
      <c r="E100" s="104">
        <v>0.106</v>
      </c>
      <c r="F100" s="104">
        <v>0.115</v>
      </c>
      <c r="G100" s="104">
        <v>9.1800000000000007E-2</v>
      </c>
      <c r="H100" s="104">
        <v>5.7599999999999998E-2</v>
      </c>
      <c r="I100" s="104" t="s">
        <v>31</v>
      </c>
      <c r="J100" s="128">
        <v>6.4199999999999993E-2</v>
      </c>
      <c r="K100" s="128">
        <v>6.8699999999999997E-2</v>
      </c>
      <c r="L100" s="105">
        <v>6.88E-2</v>
      </c>
      <c r="M100" s="104">
        <v>4.2900000000000001E-2</v>
      </c>
      <c r="N100" s="104">
        <v>5.1499999999999997E-2</v>
      </c>
      <c r="O100" s="104">
        <v>4.5900000000000003E-2</v>
      </c>
      <c r="P100" s="104">
        <v>5.0999999999999997E-2</v>
      </c>
      <c r="Q100" s="104">
        <v>4.3400000000000001E-2</v>
      </c>
      <c r="R100" s="104" t="s">
        <v>31</v>
      </c>
      <c r="S100" s="128">
        <v>2.9899999999999999E-2</v>
      </c>
      <c r="T100" s="128">
        <v>3.7699999999999997E-2</v>
      </c>
      <c r="U100" s="105">
        <v>3.0200000000000001E-2</v>
      </c>
      <c r="V100" s="104">
        <v>18</v>
      </c>
      <c r="W100" s="104">
        <v>20.3</v>
      </c>
      <c r="X100" s="104">
        <v>29</v>
      </c>
      <c r="Y100" s="104">
        <v>12</v>
      </c>
      <c r="Z100" s="104">
        <v>7.2</v>
      </c>
      <c r="AA100" s="104" t="s">
        <v>31</v>
      </c>
      <c r="AB100" s="128">
        <v>13.8</v>
      </c>
      <c r="AC100" s="128">
        <v>9.6</v>
      </c>
      <c r="AD100" s="105">
        <v>10.6</v>
      </c>
      <c r="AE100" s="104" t="s">
        <v>31</v>
      </c>
      <c r="AF100" s="104">
        <v>1.48</v>
      </c>
      <c r="AG100" s="128">
        <v>1.34</v>
      </c>
      <c r="AH100" s="105">
        <v>1.56</v>
      </c>
      <c r="AI100" s="16">
        <f t="shared" si="30"/>
        <v>0.49883720930232561</v>
      </c>
      <c r="AJ100" s="16">
        <f t="shared" si="30"/>
        <v>0.48584905660377359</v>
      </c>
      <c r="AK100" s="16">
        <f t="shared" si="30"/>
        <v>0.39913043478260873</v>
      </c>
      <c r="AL100" s="16">
        <f t="shared" si="25"/>
        <v>0.55555555555555547</v>
      </c>
      <c r="AM100" s="16">
        <f t="shared" si="27"/>
        <v>0.75347222222222221</v>
      </c>
      <c r="AN100" s="16" t="s">
        <v>31</v>
      </c>
      <c r="AO100" s="16">
        <f t="shared" si="29"/>
        <v>0.46573208722741438</v>
      </c>
      <c r="AP100" s="16">
        <f>T100/K100</f>
        <v>0.54876273653566232</v>
      </c>
    </row>
    <row r="101" spans="1:42" x14ac:dyDescent="0.25">
      <c r="A101" s="200"/>
      <c r="B101" s="9">
        <v>99</v>
      </c>
      <c r="C101" s="19" t="s">
        <v>4</v>
      </c>
      <c r="D101" s="100">
        <v>0.128</v>
      </c>
      <c r="E101" s="100">
        <v>0.113</v>
      </c>
      <c r="F101" s="100">
        <v>8.3599999999999994E-2</v>
      </c>
      <c r="G101" s="100">
        <v>0.12</v>
      </c>
      <c r="H101" s="100">
        <v>7.1999999999999995E-2</v>
      </c>
      <c r="I101" s="100" t="s">
        <v>31</v>
      </c>
      <c r="J101" s="129">
        <v>5.04E-2</v>
      </c>
      <c r="K101" s="129">
        <v>7.9100000000000004E-2</v>
      </c>
      <c r="L101" s="103">
        <v>8.8300000000000003E-2</v>
      </c>
      <c r="M101" s="100">
        <v>6.3500000000000001E-2</v>
      </c>
      <c r="N101" s="100">
        <v>5.1299999999999998E-2</v>
      </c>
      <c r="O101" s="100">
        <v>3.8800000000000001E-2</v>
      </c>
      <c r="P101" s="100">
        <v>7.6700000000000004E-2</v>
      </c>
      <c r="Q101" s="100">
        <v>4.9000000000000002E-2</v>
      </c>
      <c r="R101" s="100" t="s">
        <v>31</v>
      </c>
      <c r="S101" s="129">
        <v>3.3599999999999998E-2</v>
      </c>
      <c r="T101" s="129">
        <v>5.5399999999999998E-2</v>
      </c>
      <c r="U101" s="103">
        <v>4.9500000000000002E-2</v>
      </c>
      <c r="V101" s="100">
        <v>31</v>
      </c>
      <c r="W101" s="100">
        <v>12</v>
      </c>
      <c r="X101" s="100">
        <v>15.4</v>
      </c>
      <c r="Y101" s="100">
        <v>12</v>
      </c>
      <c r="Z101" s="100">
        <v>7.6</v>
      </c>
      <c r="AA101" s="100" t="s">
        <v>31</v>
      </c>
      <c r="AB101" s="129">
        <v>7.6</v>
      </c>
      <c r="AC101" s="129">
        <v>5.6</v>
      </c>
      <c r="AD101" s="103">
        <v>18.2</v>
      </c>
      <c r="AE101" s="100" t="s">
        <v>31</v>
      </c>
      <c r="AF101" s="100">
        <v>1.49</v>
      </c>
      <c r="AG101" s="129">
        <v>1.34</v>
      </c>
      <c r="AH101" s="103">
        <v>1.27</v>
      </c>
      <c r="AI101" s="16">
        <f t="shared" si="30"/>
        <v>0.49609375</v>
      </c>
      <c r="AJ101" s="16">
        <f t="shared" si="30"/>
        <v>0.45398230088495573</v>
      </c>
      <c r="AK101" s="16">
        <f t="shared" si="30"/>
        <v>0.4641148325358852</v>
      </c>
      <c r="AL101" s="16">
        <f t="shared" si="25"/>
        <v>0.63916666666666677</v>
      </c>
      <c r="AM101" s="16">
        <f t="shared" si="27"/>
        <v>0.68055555555555558</v>
      </c>
      <c r="AN101" s="16" t="s">
        <v>31</v>
      </c>
      <c r="AO101" s="16">
        <f t="shared" si="29"/>
        <v>0.66666666666666663</v>
      </c>
      <c r="AP101" s="16">
        <f>T101/K101</f>
        <v>0.70037926675094808</v>
      </c>
    </row>
    <row r="102" spans="1:42" x14ac:dyDescent="0.25">
      <c r="A102" s="200"/>
      <c r="B102" s="8">
        <v>100</v>
      </c>
      <c r="C102" s="18" t="s">
        <v>5</v>
      </c>
      <c r="D102" s="104" t="s">
        <v>31</v>
      </c>
      <c r="E102" s="104">
        <v>0.251</v>
      </c>
      <c r="F102" s="104">
        <v>7.46E-2</v>
      </c>
      <c r="G102" s="104">
        <v>0.17100000000000001</v>
      </c>
      <c r="H102" s="104">
        <v>6.5600000000000006E-2</v>
      </c>
      <c r="I102" s="104">
        <v>0.112</v>
      </c>
      <c r="J102" s="128">
        <v>4.7800000000000002E-2</v>
      </c>
      <c r="K102" s="128">
        <v>5.1900000000000002E-2</v>
      </c>
      <c r="L102" s="105">
        <v>8.1299999999999997E-2</v>
      </c>
      <c r="M102" s="104" t="s">
        <v>31</v>
      </c>
      <c r="N102" s="104">
        <v>3.6900000000000002E-2</v>
      </c>
      <c r="O102" s="104">
        <v>4.4900000000000002E-2</v>
      </c>
      <c r="P102" s="104">
        <v>3.39E-2</v>
      </c>
      <c r="Q102" s="104">
        <v>3.2500000000000001E-2</v>
      </c>
      <c r="R102" s="104">
        <v>7.4300000000000005E-2</v>
      </c>
      <c r="S102" s="128">
        <v>3.5400000000000001E-2</v>
      </c>
      <c r="T102" s="128">
        <v>3.32E-2</v>
      </c>
      <c r="U102" s="105">
        <v>4.99E-2</v>
      </c>
      <c r="V102" s="104" t="s">
        <v>31</v>
      </c>
      <c r="W102" s="104">
        <v>133</v>
      </c>
      <c r="X102" s="104">
        <v>9.1999999999999993</v>
      </c>
      <c r="Y102" s="104">
        <v>83.1</v>
      </c>
      <c r="Z102" s="104">
        <v>17.600000000000001</v>
      </c>
      <c r="AA102" s="104">
        <v>31.6</v>
      </c>
      <c r="AB102" s="128">
        <v>5.8</v>
      </c>
      <c r="AC102" s="128">
        <v>8.4</v>
      </c>
      <c r="AD102" s="105">
        <v>8.1999999999999993</v>
      </c>
      <c r="AE102" s="104">
        <v>1.4</v>
      </c>
      <c r="AF102" s="104">
        <v>2.04</v>
      </c>
      <c r="AG102" s="128">
        <v>1.48</v>
      </c>
      <c r="AH102" s="105">
        <v>1.1499999999999999</v>
      </c>
      <c r="AI102" s="16" t="e">
        <f t="shared" si="30"/>
        <v>#VALUE!</v>
      </c>
      <c r="AJ102" s="16">
        <f t="shared" si="30"/>
        <v>0.14701195219123506</v>
      </c>
      <c r="AK102" s="16">
        <f t="shared" si="30"/>
        <v>0.60187667560321723</v>
      </c>
      <c r="AL102" s="16">
        <f t="shared" si="25"/>
        <v>0.1982456140350877</v>
      </c>
      <c r="AM102" s="16">
        <f t="shared" si="27"/>
        <v>0.49542682926829268</v>
      </c>
      <c r="AN102" s="16">
        <f>R102/I102</f>
        <v>0.66339285714285723</v>
      </c>
      <c r="AO102" s="16">
        <f t="shared" si="29"/>
        <v>0.7405857740585774</v>
      </c>
      <c r="AP102" s="16">
        <f>T102/K102</f>
        <v>0.63969171483622345</v>
      </c>
    </row>
    <row r="103" spans="1:42" x14ac:dyDescent="0.25">
      <c r="A103" s="200"/>
      <c r="B103" s="9">
        <v>101</v>
      </c>
      <c r="C103" s="19" t="s">
        <v>6</v>
      </c>
      <c r="D103" s="100" t="s">
        <v>31</v>
      </c>
      <c r="E103" s="100">
        <v>6.4699999999999994E-2</v>
      </c>
      <c r="F103" s="100">
        <v>7.6999999999999999E-2</v>
      </c>
      <c r="G103" s="100">
        <v>5.8200000000000002E-2</v>
      </c>
      <c r="H103" s="100">
        <v>5.8999999999999997E-2</v>
      </c>
      <c r="I103" s="100">
        <v>9.69E-2</v>
      </c>
      <c r="J103" s="129">
        <v>3.6999999999999998E-2</v>
      </c>
      <c r="K103" s="129" t="s">
        <v>31</v>
      </c>
      <c r="L103" s="103">
        <v>5.4199999999999998E-2</v>
      </c>
      <c r="M103" s="100" t="s">
        <v>31</v>
      </c>
      <c r="N103" s="100">
        <v>3.4200000000000001E-2</v>
      </c>
      <c r="O103" s="100">
        <v>4.0800000000000003E-2</v>
      </c>
      <c r="P103" s="100">
        <v>2.8400000000000002E-2</v>
      </c>
      <c r="Q103" s="100">
        <v>3.4599999999999999E-2</v>
      </c>
      <c r="R103" s="100">
        <v>3.85E-2</v>
      </c>
      <c r="S103" s="129">
        <v>2.5999999999999999E-2</v>
      </c>
      <c r="T103" s="129" t="s">
        <v>31</v>
      </c>
      <c r="U103" s="103">
        <v>3.39E-2</v>
      </c>
      <c r="V103" s="100" t="s">
        <v>31</v>
      </c>
      <c r="W103" s="100">
        <v>3.2</v>
      </c>
      <c r="X103" s="100">
        <v>4</v>
      </c>
      <c r="Y103" s="100">
        <v>8.4</v>
      </c>
      <c r="Z103" s="100">
        <v>5.6</v>
      </c>
      <c r="AA103" s="100">
        <v>107</v>
      </c>
      <c r="AB103" s="129">
        <v>2</v>
      </c>
      <c r="AC103" s="129" t="s">
        <v>92</v>
      </c>
      <c r="AD103" s="103">
        <v>6.6</v>
      </c>
      <c r="AE103" s="100">
        <v>1.91</v>
      </c>
      <c r="AF103" s="100">
        <v>1.77</v>
      </c>
      <c r="AG103" s="129" t="s">
        <v>92</v>
      </c>
      <c r="AH103" s="103">
        <v>1.88</v>
      </c>
      <c r="AI103" s="16" t="e">
        <f t="shared" si="30"/>
        <v>#VALUE!</v>
      </c>
      <c r="AJ103" s="16">
        <f t="shared" si="30"/>
        <v>0.52859350850077291</v>
      </c>
      <c r="AK103" s="16">
        <f t="shared" si="30"/>
        <v>0.52987012987012994</v>
      </c>
      <c r="AL103" s="16">
        <f t="shared" si="25"/>
        <v>0.48797250859106528</v>
      </c>
      <c r="AM103" s="16">
        <f t="shared" si="27"/>
        <v>0.58644067796610166</v>
      </c>
      <c r="AN103" s="16">
        <f>R103/I103</f>
        <v>0.39731682146542829</v>
      </c>
      <c r="AO103" s="16">
        <f t="shared" si="29"/>
        <v>0.70270270270270274</v>
      </c>
      <c r="AP103" s="16" t="s">
        <v>31</v>
      </c>
    </row>
    <row r="104" spans="1:42" x14ac:dyDescent="0.25">
      <c r="A104" s="200"/>
      <c r="B104" s="10">
        <v>102</v>
      </c>
      <c r="C104" s="20" t="s">
        <v>7</v>
      </c>
      <c r="D104" s="110" t="s">
        <v>31</v>
      </c>
      <c r="E104" s="108">
        <v>5.57E-2</v>
      </c>
      <c r="F104" s="108">
        <v>5.79E-2</v>
      </c>
      <c r="G104" s="108">
        <v>2.7799999999999998E-2</v>
      </c>
      <c r="H104" s="108">
        <v>2.8400000000000002E-2</v>
      </c>
      <c r="I104" s="108">
        <v>8.3599999999999994E-2</v>
      </c>
      <c r="J104" s="108">
        <v>2.7E-2</v>
      </c>
      <c r="K104" s="108">
        <v>3.78E-2</v>
      </c>
      <c r="L104" s="109">
        <v>2.8500000000000001E-2</v>
      </c>
      <c r="M104" s="108" t="s">
        <v>31</v>
      </c>
      <c r="N104" s="108">
        <v>2.3400000000000001E-2</v>
      </c>
      <c r="O104" s="108">
        <v>3.09E-2</v>
      </c>
      <c r="P104" s="108">
        <v>1.6400000000000001E-2</v>
      </c>
      <c r="Q104" s="108">
        <v>2.3300000000000001E-2</v>
      </c>
      <c r="R104" s="108">
        <v>3.0599999999999999E-2</v>
      </c>
      <c r="S104" s="108">
        <v>1.9400000000000001E-2</v>
      </c>
      <c r="T104" s="108">
        <v>6.45E-3</v>
      </c>
      <c r="U104" s="109">
        <v>1.7000000000000001E-2</v>
      </c>
      <c r="V104" s="108" t="s">
        <v>31</v>
      </c>
      <c r="W104" s="108" t="s">
        <v>32</v>
      </c>
      <c r="X104" s="108" t="s">
        <v>32</v>
      </c>
      <c r="Y104" s="108" t="s">
        <v>32</v>
      </c>
      <c r="Z104" s="108">
        <v>2</v>
      </c>
      <c r="AA104" s="108">
        <v>73.099999999999994</v>
      </c>
      <c r="AB104" s="108" t="s">
        <v>32</v>
      </c>
      <c r="AC104" s="108">
        <v>2.4</v>
      </c>
      <c r="AD104" s="109" t="s">
        <v>32</v>
      </c>
      <c r="AE104" s="108">
        <v>2.15</v>
      </c>
      <c r="AF104" s="108">
        <v>1.46</v>
      </c>
      <c r="AG104" s="108">
        <v>0.85699999999999998</v>
      </c>
      <c r="AH104" s="109">
        <v>1.46</v>
      </c>
      <c r="AI104" s="16" t="e">
        <f t="shared" si="30"/>
        <v>#VALUE!</v>
      </c>
      <c r="AJ104" s="16">
        <f t="shared" si="30"/>
        <v>0.42010771992818674</v>
      </c>
      <c r="AK104" s="16">
        <f t="shared" si="30"/>
        <v>0.53367875647668395</v>
      </c>
      <c r="AL104" s="16">
        <f t="shared" si="25"/>
        <v>0.58992805755395694</v>
      </c>
      <c r="AM104" s="16">
        <f t="shared" si="27"/>
        <v>0.82042253521126762</v>
      </c>
      <c r="AN104" s="16">
        <f>R104/I104</f>
        <v>0.36602870813397131</v>
      </c>
      <c r="AO104" s="16">
        <f t="shared" si="29"/>
        <v>0.71851851851851856</v>
      </c>
      <c r="AP104" s="16">
        <f t="shared" ref="AP104:AP114" si="31">T104/K104</f>
        <v>0.17063492063492064</v>
      </c>
    </row>
    <row r="105" spans="1:42" x14ac:dyDescent="0.25">
      <c r="A105" s="201" t="s">
        <v>74</v>
      </c>
      <c r="B105" s="7">
        <v>103</v>
      </c>
      <c r="C105" s="15" t="s">
        <v>2</v>
      </c>
      <c r="D105" s="100" t="s">
        <v>31</v>
      </c>
      <c r="E105" s="100" t="s">
        <v>31</v>
      </c>
      <c r="F105" s="100" t="s">
        <v>31</v>
      </c>
      <c r="G105" s="100" t="s">
        <v>31</v>
      </c>
      <c r="H105" s="100" t="s">
        <v>31</v>
      </c>
      <c r="I105" s="100" t="s">
        <v>31</v>
      </c>
      <c r="J105" s="129">
        <v>0.22600000000000001</v>
      </c>
      <c r="K105" s="129">
        <v>0.11899999999999999</v>
      </c>
      <c r="L105" s="103">
        <v>9.3600000000000003E-2</v>
      </c>
      <c r="M105" s="100" t="s">
        <v>31</v>
      </c>
      <c r="N105" s="100" t="s">
        <v>31</v>
      </c>
      <c r="O105" s="100" t="s">
        <v>31</v>
      </c>
      <c r="P105" s="100" t="s">
        <v>31</v>
      </c>
      <c r="Q105" s="100" t="s">
        <v>31</v>
      </c>
      <c r="R105" s="100" t="s">
        <v>31</v>
      </c>
      <c r="S105" s="129">
        <v>0.189</v>
      </c>
      <c r="T105" s="129">
        <v>8.2400000000000001E-2</v>
      </c>
      <c r="U105" s="103">
        <v>5.3699999999999998E-2</v>
      </c>
      <c r="V105" s="100" t="s">
        <v>31</v>
      </c>
      <c r="W105" s="100" t="s">
        <v>31</v>
      </c>
      <c r="X105" s="100" t="s">
        <v>31</v>
      </c>
      <c r="Y105" s="100" t="s">
        <v>31</v>
      </c>
      <c r="Z105" s="100" t="s">
        <v>31</v>
      </c>
      <c r="AA105" s="100" t="s">
        <v>31</v>
      </c>
      <c r="AB105" s="129" t="s">
        <v>32</v>
      </c>
      <c r="AC105" s="129">
        <v>2.4</v>
      </c>
      <c r="AD105" s="103">
        <v>4.75</v>
      </c>
      <c r="AE105" s="100" t="s">
        <v>31</v>
      </c>
      <c r="AF105" s="100">
        <v>0.93200000000000005</v>
      </c>
      <c r="AG105" s="129">
        <v>0.59899999999999998</v>
      </c>
      <c r="AH105" s="103">
        <v>0.67800000000000005</v>
      </c>
      <c r="AI105" s="16"/>
      <c r="AJ105" s="16"/>
      <c r="AK105" s="16"/>
      <c r="AL105" s="16"/>
      <c r="AM105" s="16"/>
      <c r="AN105" s="16" t="s">
        <v>31</v>
      </c>
      <c r="AO105" s="16">
        <f t="shared" si="29"/>
        <v>0.83628318584070793</v>
      </c>
      <c r="AP105" s="16">
        <f t="shared" si="31"/>
        <v>0.69243697478991606</v>
      </c>
    </row>
    <row r="106" spans="1:42" ht="15" customHeight="1" x14ac:dyDescent="0.25">
      <c r="A106" s="202"/>
      <c r="B106" s="8">
        <v>104</v>
      </c>
      <c r="C106" s="18" t="s">
        <v>3</v>
      </c>
      <c r="D106" s="104" t="s">
        <v>31</v>
      </c>
      <c r="E106" s="104" t="s">
        <v>31</v>
      </c>
      <c r="F106" s="104" t="s">
        <v>31</v>
      </c>
      <c r="G106" s="104" t="s">
        <v>31</v>
      </c>
      <c r="H106" s="104" t="s">
        <v>31</v>
      </c>
      <c r="I106" s="104" t="s">
        <v>31</v>
      </c>
      <c r="J106" s="128">
        <v>0.30599999999999999</v>
      </c>
      <c r="K106" s="128">
        <v>0.19600000000000001</v>
      </c>
      <c r="L106" s="105">
        <v>0.157</v>
      </c>
      <c r="M106" s="104" t="s">
        <v>31</v>
      </c>
      <c r="N106" s="104" t="s">
        <v>31</v>
      </c>
      <c r="O106" s="104" t="s">
        <v>31</v>
      </c>
      <c r="P106" s="104" t="s">
        <v>31</v>
      </c>
      <c r="Q106" s="104" t="s">
        <v>31</v>
      </c>
      <c r="R106" s="104" t="s">
        <v>31</v>
      </c>
      <c r="S106" s="128">
        <v>0.26100000000000001</v>
      </c>
      <c r="T106" s="128">
        <v>5.0299999999999997E-2</v>
      </c>
      <c r="U106" s="105">
        <v>0.128</v>
      </c>
      <c r="V106" s="104" t="s">
        <v>31</v>
      </c>
      <c r="W106" s="104" t="s">
        <v>31</v>
      </c>
      <c r="X106" s="104" t="s">
        <v>31</v>
      </c>
      <c r="Y106" s="104" t="s">
        <v>31</v>
      </c>
      <c r="Z106" s="104" t="s">
        <v>31</v>
      </c>
      <c r="AA106" s="104" t="s">
        <v>31</v>
      </c>
      <c r="AB106" s="128">
        <v>4.8</v>
      </c>
      <c r="AC106" s="128">
        <v>45.8</v>
      </c>
      <c r="AD106" s="105">
        <v>7</v>
      </c>
      <c r="AE106" s="104" t="s">
        <v>31</v>
      </c>
      <c r="AF106" s="104">
        <v>0.96799999999999997</v>
      </c>
      <c r="AG106" s="128">
        <v>2.2999999999999998</v>
      </c>
      <c r="AH106" s="105">
        <v>0.625</v>
      </c>
      <c r="AI106" s="16"/>
      <c r="AJ106" s="16"/>
      <c r="AK106" s="16"/>
      <c r="AL106" s="16"/>
      <c r="AM106" s="16"/>
      <c r="AN106" s="16" t="s">
        <v>31</v>
      </c>
      <c r="AO106" s="16">
        <f t="shared" si="29"/>
        <v>0.85294117647058831</v>
      </c>
      <c r="AP106" s="16">
        <f t="shared" si="31"/>
        <v>0.25663265306122446</v>
      </c>
    </row>
    <row r="107" spans="1:42" x14ac:dyDescent="0.25">
      <c r="A107" s="202"/>
      <c r="B107" s="9">
        <v>105</v>
      </c>
      <c r="C107" s="19" t="s">
        <v>4</v>
      </c>
      <c r="D107" s="100" t="s">
        <v>31</v>
      </c>
      <c r="E107" s="100" t="s">
        <v>31</v>
      </c>
      <c r="F107" s="100" t="s">
        <v>31</v>
      </c>
      <c r="G107" s="100" t="s">
        <v>31</v>
      </c>
      <c r="H107" s="100" t="s">
        <v>31</v>
      </c>
      <c r="I107" s="100" t="s">
        <v>31</v>
      </c>
      <c r="J107" s="129">
        <v>0.218</v>
      </c>
      <c r="K107" s="129">
        <v>0.23899999999999999</v>
      </c>
      <c r="L107" s="103">
        <v>0.34200000000000003</v>
      </c>
      <c r="M107" s="100" t="s">
        <v>31</v>
      </c>
      <c r="N107" s="100" t="s">
        <v>31</v>
      </c>
      <c r="O107" s="100" t="s">
        <v>31</v>
      </c>
      <c r="P107" s="100" t="s">
        <v>31</v>
      </c>
      <c r="Q107" s="100" t="s">
        <v>31</v>
      </c>
      <c r="R107" s="100" t="s">
        <v>31</v>
      </c>
      <c r="S107" s="129">
        <v>0.17</v>
      </c>
      <c r="T107" s="129">
        <v>0.20899999999999999</v>
      </c>
      <c r="U107" s="103">
        <v>0.30199999999999999</v>
      </c>
      <c r="V107" s="100" t="s">
        <v>31</v>
      </c>
      <c r="W107" s="100" t="s">
        <v>31</v>
      </c>
      <c r="X107" s="100" t="s">
        <v>31</v>
      </c>
      <c r="Y107" s="100" t="s">
        <v>31</v>
      </c>
      <c r="Z107" s="100" t="s">
        <v>31</v>
      </c>
      <c r="AA107" s="100" t="s">
        <v>31</v>
      </c>
      <c r="AB107" s="129">
        <v>6.6</v>
      </c>
      <c r="AC107" s="129">
        <v>4.2</v>
      </c>
      <c r="AD107" s="103">
        <v>2.6</v>
      </c>
      <c r="AE107" s="100" t="s">
        <v>31</v>
      </c>
      <c r="AF107" s="100">
        <v>1.1299999999999999</v>
      </c>
      <c r="AG107" s="129">
        <v>0.65600000000000003</v>
      </c>
      <c r="AH107" s="103">
        <v>0.63200000000000001</v>
      </c>
      <c r="AI107" s="16"/>
      <c r="AJ107" s="16"/>
      <c r="AK107" s="16"/>
      <c r="AL107" s="16"/>
      <c r="AM107" s="16"/>
      <c r="AN107" s="16" t="s">
        <v>31</v>
      </c>
      <c r="AO107" s="16">
        <f t="shared" si="29"/>
        <v>0.77981651376146799</v>
      </c>
      <c r="AP107" s="16">
        <f t="shared" si="31"/>
        <v>0.87447698744769875</v>
      </c>
    </row>
    <row r="108" spans="1:42" x14ac:dyDescent="0.25">
      <c r="A108" s="202"/>
      <c r="B108" s="8">
        <v>106</v>
      </c>
      <c r="C108" s="18" t="s">
        <v>5</v>
      </c>
      <c r="D108" s="104" t="s">
        <v>31</v>
      </c>
      <c r="E108" s="104" t="s">
        <v>31</v>
      </c>
      <c r="F108" s="104" t="s">
        <v>31</v>
      </c>
      <c r="G108" s="104" t="s">
        <v>31</v>
      </c>
      <c r="H108" s="104" t="s">
        <v>31</v>
      </c>
      <c r="I108" s="104">
        <v>0.183</v>
      </c>
      <c r="J108" s="128">
        <v>0.27100000000000002</v>
      </c>
      <c r="K108" s="128">
        <v>0.19</v>
      </c>
      <c r="L108" s="105">
        <v>0.182</v>
      </c>
      <c r="M108" s="104" t="s">
        <v>31</v>
      </c>
      <c r="N108" s="104" t="s">
        <v>31</v>
      </c>
      <c r="O108" s="104" t="s">
        <v>31</v>
      </c>
      <c r="P108" s="104" t="s">
        <v>31</v>
      </c>
      <c r="Q108" s="104" t="s">
        <v>31</v>
      </c>
      <c r="R108" s="104">
        <v>0.13400000000000001</v>
      </c>
      <c r="S108" s="128">
        <v>0.184</v>
      </c>
      <c r="T108" s="128">
        <v>0.114</v>
      </c>
      <c r="U108" s="105">
        <v>0.14199999999999999</v>
      </c>
      <c r="V108" s="104" t="s">
        <v>31</v>
      </c>
      <c r="W108" s="104" t="s">
        <v>31</v>
      </c>
      <c r="X108" s="104" t="s">
        <v>31</v>
      </c>
      <c r="Y108" s="104" t="s">
        <v>31</v>
      </c>
      <c r="Z108" s="104" t="s">
        <v>31</v>
      </c>
      <c r="AA108" s="104">
        <v>5</v>
      </c>
      <c r="AB108" s="128">
        <v>19</v>
      </c>
      <c r="AC108" s="128">
        <v>8.8000000000000007</v>
      </c>
      <c r="AD108" s="105">
        <v>5.6</v>
      </c>
      <c r="AE108" s="104">
        <v>0.98099999999999998</v>
      </c>
      <c r="AF108" s="104">
        <v>1.73</v>
      </c>
      <c r="AG108" s="128">
        <v>1.1599999999999999</v>
      </c>
      <c r="AH108" s="105">
        <v>0.69799999999999995</v>
      </c>
      <c r="AI108" s="16"/>
      <c r="AJ108" s="16"/>
      <c r="AK108" s="16"/>
      <c r="AL108" s="16"/>
      <c r="AM108" s="16"/>
      <c r="AN108" s="16">
        <f>R108/I108</f>
        <v>0.73224043715846998</v>
      </c>
      <c r="AO108" s="16">
        <f t="shared" si="29"/>
        <v>0.67896678966789659</v>
      </c>
      <c r="AP108" s="16">
        <f t="shared" si="31"/>
        <v>0.6</v>
      </c>
    </row>
    <row r="109" spans="1:42" x14ac:dyDescent="0.25">
      <c r="A109" s="202"/>
      <c r="B109" s="9">
        <v>107</v>
      </c>
      <c r="C109" s="19" t="s">
        <v>6</v>
      </c>
      <c r="D109" s="100" t="s">
        <v>31</v>
      </c>
      <c r="E109" s="100" t="s">
        <v>31</v>
      </c>
      <c r="F109" s="100" t="s">
        <v>31</v>
      </c>
      <c r="G109" s="100" t="s">
        <v>31</v>
      </c>
      <c r="H109" s="100" t="s">
        <v>31</v>
      </c>
      <c r="I109" s="100">
        <v>8.9700000000000002E-2</v>
      </c>
      <c r="J109" s="129">
        <v>0.20499999999999999</v>
      </c>
      <c r="K109" s="129">
        <v>0.186</v>
      </c>
      <c r="L109" s="103">
        <v>0.34300000000000003</v>
      </c>
      <c r="M109" s="100" t="s">
        <v>31</v>
      </c>
      <c r="N109" s="100" t="s">
        <v>31</v>
      </c>
      <c r="O109" s="100" t="s">
        <v>31</v>
      </c>
      <c r="P109" s="100" t="s">
        <v>31</v>
      </c>
      <c r="Q109" s="100" t="s">
        <v>31</v>
      </c>
      <c r="R109" s="100">
        <v>6.1499999999999999E-2</v>
      </c>
      <c r="S109" s="129">
        <v>0.18</v>
      </c>
      <c r="T109" s="129">
        <v>8.09E-2</v>
      </c>
      <c r="U109" s="103">
        <v>0.27900000000000003</v>
      </c>
      <c r="V109" s="100" t="s">
        <v>31</v>
      </c>
      <c r="W109" s="100" t="s">
        <v>31</v>
      </c>
      <c r="X109" s="100" t="s">
        <v>31</v>
      </c>
      <c r="Y109" s="100" t="s">
        <v>31</v>
      </c>
      <c r="Z109" s="100" t="s">
        <v>31</v>
      </c>
      <c r="AA109" s="100">
        <v>2.6</v>
      </c>
      <c r="AB109" s="129">
        <v>4.5999999999999996</v>
      </c>
      <c r="AC109" s="129">
        <v>23.6</v>
      </c>
      <c r="AD109" s="103">
        <v>7</v>
      </c>
      <c r="AE109" s="100">
        <v>0.50900000000000001</v>
      </c>
      <c r="AF109" s="100">
        <v>0.74299999999999999</v>
      </c>
      <c r="AG109" s="129">
        <v>1.3</v>
      </c>
      <c r="AH109" s="103">
        <v>0.96699999999999997</v>
      </c>
      <c r="AI109" s="16"/>
      <c r="AJ109" s="16"/>
      <c r="AK109" s="16"/>
      <c r="AL109" s="16"/>
      <c r="AM109" s="16"/>
      <c r="AN109" s="16">
        <f>R109/I109</f>
        <v>0.68561872909698995</v>
      </c>
      <c r="AO109" s="16">
        <f t="shared" si="29"/>
        <v>0.87804878048780488</v>
      </c>
      <c r="AP109" s="16">
        <f t="shared" si="31"/>
        <v>0.43494623655913978</v>
      </c>
    </row>
    <row r="110" spans="1:42" x14ac:dyDescent="0.25">
      <c r="A110" s="202"/>
      <c r="B110" s="10">
        <v>108</v>
      </c>
      <c r="C110" s="20" t="s">
        <v>7</v>
      </c>
      <c r="D110" s="110" t="s">
        <v>31</v>
      </c>
      <c r="E110" s="108" t="s">
        <v>31</v>
      </c>
      <c r="F110" s="108" t="s">
        <v>31</v>
      </c>
      <c r="G110" s="108" t="s">
        <v>31</v>
      </c>
      <c r="H110" s="108" t="s">
        <v>31</v>
      </c>
      <c r="I110" s="108">
        <v>0.16</v>
      </c>
      <c r="J110" s="108">
        <v>0.29199999999999998</v>
      </c>
      <c r="K110" s="108">
        <v>0.24099999999999999</v>
      </c>
      <c r="L110" s="109">
        <v>0.13700000000000001</v>
      </c>
      <c r="M110" s="108" t="s">
        <v>31</v>
      </c>
      <c r="N110" s="108" t="s">
        <v>31</v>
      </c>
      <c r="O110" s="108" t="s">
        <v>31</v>
      </c>
      <c r="P110" s="108" t="s">
        <v>31</v>
      </c>
      <c r="Q110" s="108" t="s">
        <v>31</v>
      </c>
      <c r="R110" s="108">
        <v>6.83E-2</v>
      </c>
      <c r="S110" s="108">
        <v>0.26</v>
      </c>
      <c r="T110" s="108">
        <v>0.19400000000000001</v>
      </c>
      <c r="U110" s="109">
        <v>9.2200000000000004E-2</v>
      </c>
      <c r="V110" s="108" t="s">
        <v>31</v>
      </c>
      <c r="W110" s="108" t="s">
        <v>31</v>
      </c>
      <c r="X110" s="108" t="s">
        <v>31</v>
      </c>
      <c r="Y110" s="108" t="s">
        <v>31</v>
      </c>
      <c r="Z110" s="108" t="s">
        <v>31</v>
      </c>
      <c r="AA110" s="108">
        <v>10.5</v>
      </c>
      <c r="AB110" s="108" t="s">
        <v>32</v>
      </c>
      <c r="AC110" s="108">
        <v>3.2</v>
      </c>
      <c r="AD110" s="109">
        <v>3.6</v>
      </c>
      <c r="AE110" s="108">
        <v>1.49</v>
      </c>
      <c r="AF110" s="108">
        <v>0.60599999999999998</v>
      </c>
      <c r="AG110" s="108">
        <v>0.623</v>
      </c>
      <c r="AH110" s="109">
        <v>0.441</v>
      </c>
      <c r="AI110" s="16"/>
      <c r="AJ110" s="16"/>
      <c r="AK110" s="16"/>
      <c r="AL110" s="16"/>
      <c r="AM110" s="16"/>
      <c r="AN110" s="16">
        <f>R110/I110</f>
        <v>0.426875</v>
      </c>
      <c r="AO110" s="16">
        <f t="shared" si="29"/>
        <v>0.89041095890410971</v>
      </c>
      <c r="AP110" s="16">
        <f t="shared" si="31"/>
        <v>0.80497925311203322</v>
      </c>
    </row>
    <row r="111" spans="1:42" x14ac:dyDescent="0.25">
      <c r="A111" s="203" t="s">
        <v>75</v>
      </c>
      <c r="B111" s="7">
        <v>109</v>
      </c>
      <c r="C111" s="19" t="s">
        <v>2</v>
      </c>
      <c r="D111" s="100" t="s">
        <v>31</v>
      </c>
      <c r="E111" s="100" t="s">
        <v>31</v>
      </c>
      <c r="F111" s="100" t="s">
        <v>31</v>
      </c>
      <c r="G111" s="100" t="s">
        <v>31</v>
      </c>
      <c r="H111" s="100" t="s">
        <v>31</v>
      </c>
      <c r="I111" s="100" t="s">
        <v>31</v>
      </c>
      <c r="J111" s="129">
        <v>1.38</v>
      </c>
      <c r="K111" s="129">
        <v>0.151</v>
      </c>
      <c r="L111" s="103">
        <v>0.30599999999999999</v>
      </c>
      <c r="M111" s="100" t="s">
        <v>31</v>
      </c>
      <c r="N111" s="100" t="s">
        <v>31</v>
      </c>
      <c r="O111" s="100" t="s">
        <v>31</v>
      </c>
      <c r="P111" s="100" t="s">
        <v>31</v>
      </c>
      <c r="Q111" s="100" t="s">
        <v>31</v>
      </c>
      <c r="R111" s="100" t="s">
        <v>31</v>
      </c>
      <c r="S111" s="129">
        <v>1.22</v>
      </c>
      <c r="T111" s="129">
        <v>9.0899999999999995E-2</v>
      </c>
      <c r="U111" s="103">
        <v>0.16400000000000001</v>
      </c>
      <c r="V111" s="100" t="s">
        <v>31</v>
      </c>
      <c r="W111" s="100" t="s">
        <v>31</v>
      </c>
      <c r="X111" s="100" t="s">
        <v>31</v>
      </c>
      <c r="Y111" s="100" t="s">
        <v>31</v>
      </c>
      <c r="Z111" s="100" t="s">
        <v>31</v>
      </c>
      <c r="AA111" s="100" t="s">
        <v>31</v>
      </c>
      <c r="AB111" s="129">
        <v>21</v>
      </c>
      <c r="AC111" s="129">
        <v>6.8</v>
      </c>
      <c r="AD111" s="103">
        <v>21.2</v>
      </c>
      <c r="AE111" s="100" t="s">
        <v>31</v>
      </c>
      <c r="AF111" s="100">
        <v>2.68</v>
      </c>
      <c r="AG111" s="129">
        <v>1.35</v>
      </c>
      <c r="AH111" s="103">
        <v>2.79</v>
      </c>
      <c r="AI111" s="16"/>
      <c r="AJ111" s="16"/>
      <c r="AK111" s="16"/>
      <c r="AL111" s="16"/>
      <c r="AM111" s="16"/>
      <c r="AN111" s="16" t="s">
        <v>31</v>
      </c>
      <c r="AO111" s="16">
        <f t="shared" si="29"/>
        <v>0.88405797101449279</v>
      </c>
      <c r="AP111" s="16">
        <f t="shared" si="31"/>
        <v>0.60198675496688736</v>
      </c>
    </row>
    <row r="112" spans="1:42" ht="15" customHeight="1" x14ac:dyDescent="0.25">
      <c r="A112" s="204"/>
      <c r="B112" s="8">
        <v>110</v>
      </c>
      <c r="C112" s="18" t="s">
        <v>3</v>
      </c>
      <c r="D112" s="104" t="s">
        <v>31</v>
      </c>
      <c r="E112" s="104" t="s">
        <v>31</v>
      </c>
      <c r="F112" s="104" t="s">
        <v>31</v>
      </c>
      <c r="G112" s="104" t="s">
        <v>31</v>
      </c>
      <c r="H112" s="104" t="s">
        <v>31</v>
      </c>
      <c r="I112" s="104" t="s">
        <v>31</v>
      </c>
      <c r="J112" s="128">
        <v>2.4</v>
      </c>
      <c r="K112" s="128">
        <v>1.34</v>
      </c>
      <c r="L112" s="105">
        <v>0.76100000000000001</v>
      </c>
      <c r="M112" s="104" t="s">
        <v>31</v>
      </c>
      <c r="N112" s="104" t="s">
        <v>31</v>
      </c>
      <c r="O112" s="104" t="s">
        <v>31</v>
      </c>
      <c r="P112" s="104" t="s">
        <v>31</v>
      </c>
      <c r="Q112" s="104" t="s">
        <v>31</v>
      </c>
      <c r="R112" s="104" t="s">
        <v>31</v>
      </c>
      <c r="S112" s="128">
        <v>2.13</v>
      </c>
      <c r="T112" s="128">
        <v>1.1200000000000001</v>
      </c>
      <c r="U112" s="105">
        <v>0.61799999999999999</v>
      </c>
      <c r="V112" s="104" t="s">
        <v>31</v>
      </c>
      <c r="W112" s="104" t="s">
        <v>31</v>
      </c>
      <c r="X112" s="104" t="s">
        <v>31</v>
      </c>
      <c r="Y112" s="104" t="s">
        <v>31</v>
      </c>
      <c r="Z112" s="104" t="s">
        <v>31</v>
      </c>
      <c r="AA112" s="104" t="s">
        <v>31</v>
      </c>
      <c r="AB112" s="128">
        <v>21.6</v>
      </c>
      <c r="AC112" s="128">
        <v>852</v>
      </c>
      <c r="AD112" s="105">
        <v>14</v>
      </c>
      <c r="AE112" s="104" t="s">
        <v>31</v>
      </c>
      <c r="AF112" s="104">
        <v>4.24</v>
      </c>
      <c r="AG112" s="128">
        <v>14.6</v>
      </c>
      <c r="AH112" s="105">
        <v>1.8</v>
      </c>
      <c r="AI112" s="16"/>
      <c r="AJ112" s="16"/>
      <c r="AK112" s="16"/>
      <c r="AL112" s="16"/>
      <c r="AM112" s="16"/>
      <c r="AN112" s="16" t="s">
        <v>31</v>
      </c>
      <c r="AO112" s="16">
        <f t="shared" si="29"/>
        <v>0.88749999999999996</v>
      </c>
      <c r="AP112" s="16">
        <f t="shared" si="31"/>
        <v>0.83582089552238814</v>
      </c>
    </row>
    <row r="113" spans="1:42" x14ac:dyDescent="0.25">
      <c r="A113" s="204"/>
      <c r="B113" s="9">
        <v>111</v>
      </c>
      <c r="C113" s="19" t="s">
        <v>4</v>
      </c>
      <c r="D113" s="100" t="s">
        <v>31</v>
      </c>
      <c r="E113" s="100" t="s">
        <v>31</v>
      </c>
      <c r="F113" s="100" t="s">
        <v>31</v>
      </c>
      <c r="G113" s="100" t="s">
        <v>31</v>
      </c>
      <c r="H113" s="100" t="s">
        <v>31</v>
      </c>
      <c r="I113" s="100" t="s">
        <v>31</v>
      </c>
      <c r="J113" s="129">
        <v>0.34399999999999997</v>
      </c>
      <c r="K113" s="129">
        <v>1.57</v>
      </c>
      <c r="L113" s="103">
        <v>1.21</v>
      </c>
      <c r="M113" s="100" t="s">
        <v>31</v>
      </c>
      <c r="N113" s="100" t="s">
        <v>31</v>
      </c>
      <c r="O113" s="100" t="s">
        <v>31</v>
      </c>
      <c r="P113" s="100" t="s">
        <v>31</v>
      </c>
      <c r="Q113" s="100" t="s">
        <v>31</v>
      </c>
      <c r="R113" s="100" t="s">
        <v>31</v>
      </c>
      <c r="S113" s="129">
        <v>0.28000000000000003</v>
      </c>
      <c r="T113" s="129">
        <v>1.4</v>
      </c>
      <c r="U113" s="103">
        <v>1.07</v>
      </c>
      <c r="V113" s="100" t="s">
        <v>31</v>
      </c>
      <c r="W113" s="100" t="s">
        <v>31</v>
      </c>
      <c r="X113" s="100" t="s">
        <v>31</v>
      </c>
      <c r="Y113" s="100" t="s">
        <v>31</v>
      </c>
      <c r="Z113" s="100" t="s">
        <v>31</v>
      </c>
      <c r="AA113" s="100" t="s">
        <v>31</v>
      </c>
      <c r="AB113" s="129">
        <v>9</v>
      </c>
      <c r="AC113" s="129">
        <v>9</v>
      </c>
      <c r="AD113" s="103">
        <v>2.2000000000000002</v>
      </c>
      <c r="AE113" s="100" t="s">
        <v>31</v>
      </c>
      <c r="AF113" s="100">
        <v>5.74</v>
      </c>
      <c r="AG113" s="129">
        <v>2.52</v>
      </c>
      <c r="AH113" s="103">
        <v>1.45</v>
      </c>
      <c r="AI113" s="16"/>
      <c r="AJ113" s="16"/>
      <c r="AK113" s="16"/>
      <c r="AL113" s="16"/>
      <c r="AM113" s="16"/>
      <c r="AN113" s="16" t="s">
        <v>31</v>
      </c>
      <c r="AO113" s="16">
        <f t="shared" si="29"/>
        <v>0.81395348837209314</v>
      </c>
      <c r="AP113" s="16">
        <f t="shared" si="31"/>
        <v>0.89171974522292985</v>
      </c>
    </row>
    <row r="114" spans="1:42" x14ac:dyDescent="0.25">
      <c r="A114" s="204"/>
      <c r="B114" s="8">
        <v>112</v>
      </c>
      <c r="C114" s="18" t="s">
        <v>5</v>
      </c>
      <c r="D114" s="104" t="s">
        <v>31</v>
      </c>
      <c r="E114" s="104" t="s">
        <v>31</v>
      </c>
      <c r="F114" s="104" t="s">
        <v>31</v>
      </c>
      <c r="G114" s="104" t="s">
        <v>31</v>
      </c>
      <c r="H114" s="104" t="s">
        <v>31</v>
      </c>
      <c r="I114" s="104">
        <v>1.0900000000000001</v>
      </c>
      <c r="J114" s="128">
        <v>1.0900000000000001</v>
      </c>
      <c r="K114" s="128">
        <v>1.48</v>
      </c>
      <c r="L114" s="105">
        <v>1.61</v>
      </c>
      <c r="M114" s="104" t="s">
        <v>31</v>
      </c>
      <c r="N114" s="104" t="s">
        <v>31</v>
      </c>
      <c r="O114" s="104" t="s">
        <v>31</v>
      </c>
      <c r="P114" s="104" t="s">
        <v>31</v>
      </c>
      <c r="Q114" s="104" t="s">
        <v>31</v>
      </c>
      <c r="R114" s="104">
        <v>0.84499999999999997</v>
      </c>
      <c r="S114" s="128">
        <v>0.89700000000000002</v>
      </c>
      <c r="T114" s="128">
        <v>0.90500000000000003</v>
      </c>
      <c r="U114" s="105">
        <v>1.47</v>
      </c>
      <c r="V114" s="104" t="s">
        <v>31</v>
      </c>
      <c r="W114" s="104" t="s">
        <v>31</v>
      </c>
      <c r="X114" s="104" t="s">
        <v>31</v>
      </c>
      <c r="Y114" s="104" t="s">
        <v>31</v>
      </c>
      <c r="Z114" s="104" t="s">
        <v>31</v>
      </c>
      <c r="AA114" s="104">
        <v>29.4</v>
      </c>
      <c r="AB114" s="128">
        <v>48.2</v>
      </c>
      <c r="AC114" s="128">
        <v>87.5</v>
      </c>
      <c r="AD114" s="105">
        <v>2.4</v>
      </c>
      <c r="AE114" s="104">
        <v>1.91</v>
      </c>
      <c r="AF114" s="104">
        <v>1.79</v>
      </c>
      <c r="AG114" s="128">
        <v>5.0999999999999996</v>
      </c>
      <c r="AH114" s="105">
        <v>1.97</v>
      </c>
      <c r="AI114" s="16"/>
      <c r="AJ114" s="16"/>
      <c r="AK114" s="16"/>
      <c r="AL114" s="16"/>
      <c r="AM114" s="16"/>
      <c r="AN114" s="16">
        <f>R114/I114</f>
        <v>0.77522935779816504</v>
      </c>
      <c r="AO114" s="16">
        <f t="shared" si="29"/>
        <v>0.82293577981651367</v>
      </c>
      <c r="AP114" s="16">
        <f t="shared" si="31"/>
        <v>0.61148648648648651</v>
      </c>
    </row>
    <row r="115" spans="1:42" x14ac:dyDescent="0.25">
      <c r="A115" s="204"/>
      <c r="B115" s="9">
        <v>113</v>
      </c>
      <c r="C115" s="19" t="s">
        <v>6</v>
      </c>
      <c r="D115" s="100" t="s">
        <v>31</v>
      </c>
      <c r="E115" s="100" t="s">
        <v>31</v>
      </c>
      <c r="F115" s="100" t="s">
        <v>31</v>
      </c>
      <c r="G115" s="100" t="s">
        <v>31</v>
      </c>
      <c r="H115" s="100" t="s">
        <v>31</v>
      </c>
      <c r="I115" s="100">
        <v>1.71</v>
      </c>
      <c r="J115" s="129">
        <v>0.72399999999999998</v>
      </c>
      <c r="K115" s="129">
        <v>0.85799999999999998</v>
      </c>
      <c r="L115" s="103">
        <v>0.76</v>
      </c>
      <c r="M115" s="100" t="s">
        <v>31</v>
      </c>
      <c r="N115" s="100" t="s">
        <v>31</v>
      </c>
      <c r="O115" s="100" t="s">
        <v>31</v>
      </c>
      <c r="P115" s="100" t="s">
        <v>31</v>
      </c>
      <c r="Q115" s="100" t="s">
        <v>31</v>
      </c>
      <c r="R115" s="100">
        <v>1.23</v>
      </c>
      <c r="S115" s="129">
        <v>0.65300000000000002</v>
      </c>
      <c r="T115" s="129" t="s">
        <v>31</v>
      </c>
      <c r="U115" s="103">
        <v>0.621</v>
      </c>
      <c r="V115" s="100" t="s">
        <v>31</v>
      </c>
      <c r="W115" s="100" t="s">
        <v>31</v>
      </c>
      <c r="X115" s="100" t="s">
        <v>31</v>
      </c>
      <c r="Y115" s="100" t="s">
        <v>31</v>
      </c>
      <c r="Z115" s="100" t="s">
        <v>31</v>
      </c>
      <c r="AA115" s="100" t="s">
        <v>31</v>
      </c>
      <c r="AB115" s="129">
        <v>16.600000000000001</v>
      </c>
      <c r="AC115" s="129">
        <v>33.6</v>
      </c>
      <c r="AD115" s="103">
        <v>6.2</v>
      </c>
      <c r="AE115" s="100">
        <v>2.9</v>
      </c>
      <c r="AF115" s="100">
        <v>2.09</v>
      </c>
      <c r="AG115" s="129">
        <v>4.7300000000000004</v>
      </c>
      <c r="AH115" s="103">
        <v>1.97</v>
      </c>
      <c r="AI115" s="16"/>
      <c r="AJ115" s="16"/>
      <c r="AK115" s="16"/>
      <c r="AL115" s="16"/>
      <c r="AM115" s="16"/>
      <c r="AN115" s="16">
        <f>R115/I115</f>
        <v>0.7192982456140351</v>
      </c>
      <c r="AO115" s="16">
        <f t="shared" si="29"/>
        <v>0.90193370165745868</v>
      </c>
      <c r="AP115" s="16" t="s">
        <v>31</v>
      </c>
    </row>
    <row r="116" spans="1:42" x14ac:dyDescent="0.25">
      <c r="A116" s="205"/>
      <c r="B116" s="10">
        <v>114</v>
      </c>
      <c r="C116" s="20" t="s">
        <v>7</v>
      </c>
      <c r="D116" s="110" t="s">
        <v>31</v>
      </c>
      <c r="E116" s="108" t="s">
        <v>31</v>
      </c>
      <c r="F116" s="108" t="s">
        <v>31</v>
      </c>
      <c r="G116" s="108" t="s">
        <v>31</v>
      </c>
      <c r="H116" s="108" t="s">
        <v>31</v>
      </c>
      <c r="I116" s="108">
        <v>3.3</v>
      </c>
      <c r="J116" s="108">
        <v>0.73899999999999999</v>
      </c>
      <c r="K116" s="108">
        <v>0.41199999999999998</v>
      </c>
      <c r="L116" s="109">
        <v>0.77300000000000002</v>
      </c>
      <c r="M116" s="108" t="s">
        <v>31</v>
      </c>
      <c r="N116" s="108" t="s">
        <v>31</v>
      </c>
      <c r="O116" s="108" t="s">
        <v>31</v>
      </c>
      <c r="P116" s="108" t="s">
        <v>31</v>
      </c>
      <c r="Q116" s="108" t="s">
        <v>31</v>
      </c>
      <c r="R116" s="108">
        <v>2.86</v>
      </c>
      <c r="S116" s="108">
        <v>0.61799999999999999</v>
      </c>
      <c r="T116" s="108">
        <v>0.33800000000000002</v>
      </c>
      <c r="U116" s="109">
        <v>0.54100000000000004</v>
      </c>
      <c r="V116" s="108" t="s">
        <v>31</v>
      </c>
      <c r="W116" s="108" t="s">
        <v>31</v>
      </c>
      <c r="X116" s="108" t="s">
        <v>31</v>
      </c>
      <c r="Y116" s="108" t="s">
        <v>31</v>
      </c>
      <c r="Z116" s="108" t="s">
        <v>31</v>
      </c>
      <c r="AA116" s="108" t="s">
        <v>31</v>
      </c>
      <c r="AB116" s="108">
        <v>12.6</v>
      </c>
      <c r="AC116" s="108">
        <v>4.5999999999999996</v>
      </c>
      <c r="AD116" s="109">
        <v>24.6</v>
      </c>
      <c r="AE116" s="108">
        <v>4.54</v>
      </c>
      <c r="AF116" s="108">
        <v>4.12</v>
      </c>
      <c r="AG116" s="108">
        <v>0.93300000000000005</v>
      </c>
      <c r="AH116" s="109">
        <v>2.14</v>
      </c>
      <c r="AI116" s="16"/>
      <c r="AJ116" s="16"/>
      <c r="AK116" s="16"/>
      <c r="AL116" s="16"/>
      <c r="AM116" s="16"/>
      <c r="AN116" s="16">
        <f>R116/I116</f>
        <v>0.8666666666666667</v>
      </c>
      <c r="AO116" s="16">
        <f t="shared" si="29"/>
        <v>0.83626522327469555</v>
      </c>
      <c r="AP116" s="16">
        <f t="shared" ref="AP116:AP122" si="32">T116/K116</f>
        <v>0.82038834951456319</v>
      </c>
    </row>
    <row r="117" spans="1:42" x14ac:dyDescent="0.25">
      <c r="A117" s="201" t="s">
        <v>76</v>
      </c>
      <c r="B117" s="7">
        <v>115</v>
      </c>
      <c r="C117" s="19" t="s">
        <v>33</v>
      </c>
      <c r="D117" s="100" t="s">
        <v>31</v>
      </c>
      <c r="E117" s="100" t="s">
        <v>31</v>
      </c>
      <c r="F117" s="100" t="s">
        <v>31</v>
      </c>
      <c r="G117" s="100" t="s">
        <v>31</v>
      </c>
      <c r="H117" s="100" t="s">
        <v>31</v>
      </c>
      <c r="I117" s="100" t="s">
        <v>31</v>
      </c>
      <c r="J117" s="129" t="s">
        <v>31</v>
      </c>
      <c r="K117" s="129">
        <v>4.7899999999999998E-2</v>
      </c>
      <c r="L117" s="103">
        <v>7.1800000000000003E-2</v>
      </c>
      <c r="M117" s="100" t="s">
        <v>31</v>
      </c>
      <c r="N117" s="100" t="s">
        <v>31</v>
      </c>
      <c r="O117" s="100" t="s">
        <v>31</v>
      </c>
      <c r="P117" s="100" t="s">
        <v>31</v>
      </c>
      <c r="Q117" s="100" t="s">
        <v>31</v>
      </c>
      <c r="R117" s="100" t="s">
        <v>31</v>
      </c>
      <c r="S117" s="129" t="s">
        <v>31</v>
      </c>
      <c r="T117" s="129">
        <v>8.2199999999999999E-3</v>
      </c>
      <c r="U117" s="103">
        <v>3.7100000000000001E-2</v>
      </c>
      <c r="V117" s="100" t="s">
        <v>31</v>
      </c>
      <c r="W117" s="100" t="s">
        <v>31</v>
      </c>
      <c r="X117" s="100" t="s">
        <v>31</v>
      </c>
      <c r="Y117" s="100" t="s">
        <v>31</v>
      </c>
      <c r="Z117" s="100" t="s">
        <v>31</v>
      </c>
      <c r="AA117" s="100" t="s">
        <v>31</v>
      </c>
      <c r="AB117" s="129" t="s">
        <v>31</v>
      </c>
      <c r="AC117" s="129">
        <v>3</v>
      </c>
      <c r="AD117" s="103">
        <v>10.6</v>
      </c>
      <c r="AE117" s="100" t="s">
        <v>31</v>
      </c>
      <c r="AF117" s="100" t="s">
        <v>31</v>
      </c>
      <c r="AG117" s="129">
        <v>1.61</v>
      </c>
      <c r="AH117" s="103">
        <v>3.14</v>
      </c>
      <c r="AI117" s="16"/>
      <c r="AJ117" s="16"/>
      <c r="AK117" s="16"/>
      <c r="AL117" s="16"/>
      <c r="AM117" s="16"/>
      <c r="AN117" s="16" t="s">
        <v>31</v>
      </c>
      <c r="AO117" s="16" t="e">
        <f t="shared" si="29"/>
        <v>#VALUE!</v>
      </c>
      <c r="AP117" s="143">
        <f t="shared" si="32"/>
        <v>0.17160751565762006</v>
      </c>
    </row>
    <row r="118" spans="1:42" x14ac:dyDescent="0.25">
      <c r="A118" s="202"/>
      <c r="B118" s="8">
        <v>116</v>
      </c>
      <c r="C118" s="18" t="s">
        <v>3</v>
      </c>
      <c r="D118" s="104" t="s">
        <v>31</v>
      </c>
      <c r="E118" s="104" t="s">
        <v>31</v>
      </c>
      <c r="F118" s="104" t="s">
        <v>31</v>
      </c>
      <c r="G118" s="104" t="s">
        <v>31</v>
      </c>
      <c r="H118" s="104" t="s">
        <v>31</v>
      </c>
      <c r="I118" s="104" t="s">
        <v>31</v>
      </c>
      <c r="J118" s="128">
        <v>0.21099999999999999</v>
      </c>
      <c r="K118" s="128">
        <v>0.11700000000000001</v>
      </c>
      <c r="L118" s="105">
        <v>0.13300000000000001</v>
      </c>
      <c r="M118" s="104" t="s">
        <v>31</v>
      </c>
      <c r="N118" s="104" t="s">
        <v>31</v>
      </c>
      <c r="O118" s="104" t="s">
        <v>31</v>
      </c>
      <c r="P118" s="104" t="s">
        <v>31</v>
      </c>
      <c r="Q118" s="104" t="s">
        <v>31</v>
      </c>
      <c r="R118" s="104" t="s">
        <v>31</v>
      </c>
      <c r="S118" s="128">
        <v>0.13700000000000001</v>
      </c>
      <c r="T118" s="128">
        <v>7.3400000000000007E-2</v>
      </c>
      <c r="U118" s="105">
        <v>9.1499999999999998E-2</v>
      </c>
      <c r="V118" s="104" t="s">
        <v>31</v>
      </c>
      <c r="W118" s="104" t="s">
        <v>31</v>
      </c>
      <c r="X118" s="104" t="s">
        <v>31</v>
      </c>
      <c r="Y118" s="104" t="s">
        <v>31</v>
      </c>
      <c r="Z118" s="104" t="s">
        <v>31</v>
      </c>
      <c r="AA118" s="104" t="s">
        <v>31</v>
      </c>
      <c r="AB118" s="128">
        <v>4.25</v>
      </c>
      <c r="AC118" s="128">
        <v>3.2</v>
      </c>
      <c r="AD118" s="105">
        <v>2</v>
      </c>
      <c r="AE118" s="104" t="s">
        <v>31</v>
      </c>
      <c r="AF118" s="104">
        <v>18.899999999999999</v>
      </c>
      <c r="AG118" s="128">
        <v>2.71</v>
      </c>
      <c r="AH118" s="105">
        <v>1.49</v>
      </c>
      <c r="AI118" s="16"/>
      <c r="AJ118" s="16"/>
      <c r="AK118" s="16"/>
      <c r="AL118" s="16"/>
      <c r="AM118" s="16"/>
      <c r="AN118" s="16" t="s">
        <v>31</v>
      </c>
      <c r="AO118" s="16">
        <f t="shared" si="29"/>
        <v>0.64928909952606639</v>
      </c>
      <c r="AP118" s="16">
        <f t="shared" si="32"/>
        <v>0.62735042735042734</v>
      </c>
    </row>
    <row r="119" spans="1:42" x14ac:dyDescent="0.25">
      <c r="A119" s="202"/>
      <c r="B119" s="9">
        <v>117</v>
      </c>
      <c r="C119" s="19" t="s">
        <v>4</v>
      </c>
      <c r="D119" s="100" t="s">
        <v>31</v>
      </c>
      <c r="E119" s="100" t="s">
        <v>31</v>
      </c>
      <c r="F119" s="100" t="s">
        <v>31</v>
      </c>
      <c r="G119" s="100" t="s">
        <v>31</v>
      </c>
      <c r="H119" s="100" t="s">
        <v>31</v>
      </c>
      <c r="I119" s="100" t="s">
        <v>31</v>
      </c>
      <c r="J119" s="129">
        <v>0.114</v>
      </c>
      <c r="K119" s="129">
        <v>0.153</v>
      </c>
      <c r="L119" s="103" t="s">
        <v>31</v>
      </c>
      <c r="M119" s="100" t="s">
        <v>31</v>
      </c>
      <c r="N119" s="100" t="s">
        <v>31</v>
      </c>
      <c r="O119" s="100" t="s">
        <v>31</v>
      </c>
      <c r="P119" s="100" t="s">
        <v>31</v>
      </c>
      <c r="Q119" s="100" t="s">
        <v>31</v>
      </c>
      <c r="R119" s="100" t="s">
        <v>31</v>
      </c>
      <c r="S119" s="129">
        <v>8.9200000000000002E-2</v>
      </c>
      <c r="T119" s="129">
        <v>0.114</v>
      </c>
      <c r="U119" s="103" t="s">
        <v>31</v>
      </c>
      <c r="V119" s="100" t="s">
        <v>31</v>
      </c>
      <c r="W119" s="100" t="s">
        <v>31</v>
      </c>
      <c r="X119" s="100" t="s">
        <v>31</v>
      </c>
      <c r="Y119" s="100" t="s">
        <v>31</v>
      </c>
      <c r="Z119" s="100" t="s">
        <v>31</v>
      </c>
      <c r="AA119" s="100" t="s">
        <v>31</v>
      </c>
      <c r="AB119" s="129">
        <v>16.600000000000001</v>
      </c>
      <c r="AC119" s="129">
        <v>34.200000000000003</v>
      </c>
      <c r="AD119" s="103" t="s">
        <v>31</v>
      </c>
      <c r="AE119" s="100" t="s">
        <v>31</v>
      </c>
      <c r="AF119" s="100">
        <v>4.26</v>
      </c>
      <c r="AG119" s="129">
        <v>3.5</v>
      </c>
      <c r="AH119" s="103" t="s">
        <v>31</v>
      </c>
      <c r="AI119" s="16"/>
      <c r="AJ119" s="16"/>
      <c r="AK119" s="16"/>
      <c r="AL119" s="16"/>
      <c r="AM119" s="16"/>
      <c r="AN119" s="16" t="s">
        <v>31</v>
      </c>
      <c r="AO119" s="16">
        <f t="shared" si="29"/>
        <v>0.78245614035087718</v>
      </c>
      <c r="AP119" s="16">
        <f t="shared" si="32"/>
        <v>0.74509803921568629</v>
      </c>
    </row>
    <row r="120" spans="1:42" x14ac:dyDescent="0.25">
      <c r="A120" s="202"/>
      <c r="B120" s="8">
        <v>118</v>
      </c>
      <c r="C120" s="18" t="s">
        <v>5</v>
      </c>
      <c r="D120" s="104" t="s">
        <v>31</v>
      </c>
      <c r="E120" s="104" t="s">
        <v>31</v>
      </c>
      <c r="F120" s="104" t="s">
        <v>31</v>
      </c>
      <c r="G120" s="104" t="s">
        <v>31</v>
      </c>
      <c r="H120" s="104" t="s">
        <v>31</v>
      </c>
      <c r="I120" s="104">
        <v>0.123</v>
      </c>
      <c r="J120" s="128">
        <v>0.16600000000000001</v>
      </c>
      <c r="K120" s="128">
        <v>0.20100000000000001</v>
      </c>
      <c r="L120" s="105">
        <v>0.23699999999999999</v>
      </c>
      <c r="M120" s="104" t="s">
        <v>31</v>
      </c>
      <c r="N120" s="104" t="s">
        <v>31</v>
      </c>
      <c r="O120" s="104" t="s">
        <v>31</v>
      </c>
      <c r="P120" s="104" t="s">
        <v>31</v>
      </c>
      <c r="Q120" s="104" t="s">
        <v>31</v>
      </c>
      <c r="R120" s="104">
        <v>9.6799999999999997E-2</v>
      </c>
      <c r="S120" s="128">
        <v>0.13800000000000001</v>
      </c>
      <c r="T120" s="128">
        <v>0.14299999999999999</v>
      </c>
      <c r="U120" s="105">
        <v>0.151</v>
      </c>
      <c r="V120" s="104" t="s">
        <v>31</v>
      </c>
      <c r="W120" s="104" t="s">
        <v>31</v>
      </c>
      <c r="X120" s="104" t="s">
        <v>31</v>
      </c>
      <c r="Y120" s="104" t="s">
        <v>31</v>
      </c>
      <c r="Z120" s="104" t="s">
        <v>31</v>
      </c>
      <c r="AA120" s="104">
        <v>8.8000000000000007</v>
      </c>
      <c r="AB120" s="128">
        <v>4.5999999999999996</v>
      </c>
      <c r="AC120" s="128">
        <v>5.6</v>
      </c>
      <c r="AD120" s="105">
        <v>19.8</v>
      </c>
      <c r="AE120" s="104">
        <v>2.91</v>
      </c>
      <c r="AF120" s="104">
        <v>3.33</v>
      </c>
      <c r="AG120" s="128">
        <v>6.03</v>
      </c>
      <c r="AH120" s="105">
        <v>4.76</v>
      </c>
      <c r="AI120" s="16"/>
      <c r="AJ120" s="16"/>
      <c r="AK120" s="16"/>
      <c r="AL120" s="16"/>
      <c r="AM120" s="16"/>
      <c r="AN120" s="16">
        <f>R120/I120</f>
        <v>0.78699186991869918</v>
      </c>
      <c r="AO120" s="16">
        <f t="shared" si="29"/>
        <v>0.83132530120481929</v>
      </c>
      <c r="AP120" s="16">
        <f t="shared" si="32"/>
        <v>0.71144278606965161</v>
      </c>
    </row>
    <row r="121" spans="1:42" x14ac:dyDescent="0.25">
      <c r="A121" s="202"/>
      <c r="B121" s="9">
        <v>119</v>
      </c>
      <c r="C121" s="19" t="s">
        <v>6</v>
      </c>
      <c r="D121" s="100" t="s">
        <v>31</v>
      </c>
      <c r="E121" s="100" t="s">
        <v>31</v>
      </c>
      <c r="F121" s="100" t="s">
        <v>31</v>
      </c>
      <c r="G121" s="100" t="s">
        <v>31</v>
      </c>
      <c r="H121" s="100" t="s">
        <v>31</v>
      </c>
      <c r="I121" s="100">
        <v>6.5100000000000005E-2</v>
      </c>
      <c r="J121" s="129">
        <v>6.7000000000000004E-2</v>
      </c>
      <c r="K121" s="129">
        <v>0.14000000000000001</v>
      </c>
      <c r="L121" s="103">
        <v>8.5500000000000007E-2</v>
      </c>
      <c r="M121" s="100" t="s">
        <v>31</v>
      </c>
      <c r="N121" s="100" t="s">
        <v>31</v>
      </c>
      <c r="O121" s="100" t="s">
        <v>31</v>
      </c>
      <c r="P121" s="100" t="s">
        <v>31</v>
      </c>
      <c r="Q121" s="100" t="s">
        <v>31</v>
      </c>
      <c r="R121" s="100">
        <v>7.3400000000000007E-2</v>
      </c>
      <c r="S121" s="129">
        <v>4.8000000000000001E-2</v>
      </c>
      <c r="T121" s="129">
        <v>9.3799999999999994E-2</v>
      </c>
      <c r="U121" s="103">
        <v>5.8299999999999998E-2</v>
      </c>
      <c r="V121" s="100" t="s">
        <v>31</v>
      </c>
      <c r="W121" s="100" t="s">
        <v>31</v>
      </c>
      <c r="X121" s="100" t="s">
        <v>31</v>
      </c>
      <c r="Y121" s="100" t="s">
        <v>31</v>
      </c>
      <c r="Z121" s="100" t="s">
        <v>31</v>
      </c>
      <c r="AA121" s="100">
        <v>3.2</v>
      </c>
      <c r="AB121" s="129">
        <v>3.4</v>
      </c>
      <c r="AC121" s="129">
        <v>20.2</v>
      </c>
      <c r="AD121" s="103">
        <v>7.6</v>
      </c>
      <c r="AE121" s="100">
        <v>2.0699999999999998</v>
      </c>
      <c r="AF121" s="100">
        <v>2.25</v>
      </c>
      <c r="AG121" s="129">
        <v>4.84</v>
      </c>
      <c r="AH121" s="103" t="s">
        <v>31</v>
      </c>
      <c r="AI121" s="16"/>
      <c r="AJ121" s="16"/>
      <c r="AK121" s="16"/>
      <c r="AL121" s="16"/>
      <c r="AM121" s="16"/>
      <c r="AN121" s="16">
        <f>R121/I121</f>
        <v>1.1274961597542243</v>
      </c>
      <c r="AO121" s="16">
        <f t="shared" si="29"/>
        <v>0.71641791044776115</v>
      </c>
      <c r="AP121" s="16">
        <f t="shared" si="32"/>
        <v>0.66999999999999993</v>
      </c>
    </row>
    <row r="122" spans="1:42" x14ac:dyDescent="0.25">
      <c r="A122" s="206"/>
      <c r="B122" s="10">
        <v>120</v>
      </c>
      <c r="C122" s="20" t="s">
        <v>7</v>
      </c>
      <c r="D122" s="110" t="s">
        <v>31</v>
      </c>
      <c r="E122" s="108" t="s">
        <v>31</v>
      </c>
      <c r="F122" s="108" t="s">
        <v>31</v>
      </c>
      <c r="G122" s="108" t="s">
        <v>31</v>
      </c>
      <c r="H122" s="108" t="s">
        <v>31</v>
      </c>
      <c r="I122" s="108">
        <v>3.6900000000000002E-2</v>
      </c>
      <c r="J122" s="108">
        <v>0.10100000000000001</v>
      </c>
      <c r="K122" s="108">
        <v>6.1100000000000002E-2</v>
      </c>
      <c r="L122" s="109">
        <v>7.7100000000000002E-2</v>
      </c>
      <c r="M122" s="108" t="s">
        <v>31</v>
      </c>
      <c r="N122" s="108" t="s">
        <v>31</v>
      </c>
      <c r="O122" s="108" t="s">
        <v>31</v>
      </c>
      <c r="P122" s="108" t="s">
        <v>31</v>
      </c>
      <c r="Q122" s="108" t="s">
        <v>31</v>
      </c>
      <c r="R122" s="108">
        <v>4.2200000000000001E-2</v>
      </c>
      <c r="S122" s="108">
        <v>7.3800000000000004E-2</v>
      </c>
      <c r="T122" s="108">
        <v>2.7300000000000001E-2</v>
      </c>
      <c r="U122" s="109">
        <v>4.8099999999999997E-2</v>
      </c>
      <c r="V122" s="108" t="s">
        <v>31</v>
      </c>
      <c r="W122" s="108" t="s">
        <v>31</v>
      </c>
      <c r="X122" s="108" t="s">
        <v>31</v>
      </c>
      <c r="Y122" s="108" t="s">
        <v>31</v>
      </c>
      <c r="Z122" s="108" t="s">
        <v>31</v>
      </c>
      <c r="AA122" s="108" t="s">
        <v>32</v>
      </c>
      <c r="AB122" s="108">
        <v>3</v>
      </c>
      <c r="AC122" s="108">
        <v>4.2</v>
      </c>
      <c r="AD122" s="109" t="s">
        <v>32</v>
      </c>
      <c r="AE122" s="108">
        <v>1.26</v>
      </c>
      <c r="AF122" s="108">
        <v>1.53</v>
      </c>
      <c r="AG122" s="108">
        <v>1.76</v>
      </c>
      <c r="AH122" s="109">
        <v>0.72099999999999997</v>
      </c>
      <c r="AI122" s="16"/>
      <c r="AJ122" s="16"/>
      <c r="AK122" s="16"/>
      <c r="AL122" s="16"/>
      <c r="AM122" s="16"/>
      <c r="AN122" s="16">
        <f>R122/I122</f>
        <v>1.1436314363143631</v>
      </c>
      <c r="AO122" s="16">
        <f t="shared" si="29"/>
        <v>0.73069306930693068</v>
      </c>
      <c r="AP122" s="16">
        <f t="shared" si="32"/>
        <v>0.44680851063829791</v>
      </c>
    </row>
    <row r="123" spans="1:42" x14ac:dyDescent="0.25">
      <c r="D123">
        <f>COUNT(D3:D122)</f>
        <v>68</v>
      </c>
      <c r="E123">
        <f>COUNT(E3:E122)</f>
        <v>75</v>
      </c>
      <c r="F123">
        <f>COUNT(F3:F122)</f>
        <v>84</v>
      </c>
      <c r="G123">
        <f>COUNT(G3:G122)</f>
        <v>101</v>
      </c>
      <c r="H123">
        <f>COUNT(H3:H122)</f>
        <v>101</v>
      </c>
      <c r="I123" s="130">
        <f t="shared" ref="I123:K123" si="33">COUNT(I3:I122)</f>
        <v>60</v>
      </c>
      <c r="J123" s="130">
        <f t="shared" si="33"/>
        <v>110</v>
      </c>
      <c r="K123" s="130">
        <f t="shared" si="33"/>
        <v>115</v>
      </c>
      <c r="AA123" s="22"/>
    </row>
    <row r="124" spans="1:42" x14ac:dyDescent="0.25">
      <c r="H124" t="s">
        <v>34</v>
      </c>
      <c r="I124" s="130">
        <f>COUNT(I3:I122)</f>
        <v>60</v>
      </c>
    </row>
    <row r="125" spans="1:42" x14ac:dyDescent="0.25">
      <c r="C125" s="21" t="s">
        <v>35</v>
      </c>
      <c r="D125" s="21">
        <f t="shared" ref="D125:H125" si="34">COUNTIF(D3:D122,"&lt;=0.075")</f>
        <v>3</v>
      </c>
      <c r="E125" s="21">
        <f t="shared" si="34"/>
        <v>7</v>
      </c>
      <c r="F125" s="21">
        <f t="shared" si="34"/>
        <v>10</v>
      </c>
      <c r="G125" s="21">
        <f t="shared" si="34"/>
        <v>12</v>
      </c>
      <c r="H125" s="21">
        <f t="shared" si="34"/>
        <v>13</v>
      </c>
      <c r="I125" s="130">
        <f>COUNTIF(I3:I122,"&lt;=0.075")</f>
        <v>10</v>
      </c>
      <c r="J125" s="130">
        <f>COUNTIF(J3:J122,"&lt;=0.075")</f>
        <v>17</v>
      </c>
      <c r="K125" s="130">
        <f>COUNTIF(K3:K122,"&lt;=0.075")</f>
        <v>18</v>
      </c>
    </row>
  </sheetData>
  <sheetProtection algorithmName="SHA-512" hashValue="MXnaLChdiLh12GbzBvguAXJEZJozaePlEjdqY9WWNfiPHf3l13EHdxjfb2RC21/nL6ZqOxavUtQqYvA/JINQOQ==" saltValue="UT/94ewTN/GhsUWc1ZSVFw==" spinCount="100000" sheet="1" objects="1" scenarios="1"/>
  <mergeCells count="28">
    <mergeCell ref="BA1:BD1"/>
    <mergeCell ref="BE1:BH1"/>
    <mergeCell ref="AW1:AZ1"/>
    <mergeCell ref="A45:A50"/>
    <mergeCell ref="A51:A56"/>
    <mergeCell ref="AI1:AP1"/>
    <mergeCell ref="A27:A32"/>
    <mergeCell ref="A33:A38"/>
    <mergeCell ref="A39:A44"/>
    <mergeCell ref="A21:A26"/>
    <mergeCell ref="A3:A8"/>
    <mergeCell ref="A9:A14"/>
    <mergeCell ref="A15:A20"/>
    <mergeCell ref="D1:L1"/>
    <mergeCell ref="M1:U1"/>
    <mergeCell ref="V1:AD1"/>
    <mergeCell ref="AE1:AH1"/>
    <mergeCell ref="A99:A104"/>
    <mergeCell ref="A105:A110"/>
    <mergeCell ref="A111:A116"/>
    <mergeCell ref="A57:A62"/>
    <mergeCell ref="A117:A122"/>
    <mergeCell ref="A63:A68"/>
    <mergeCell ref="A69:A74"/>
    <mergeCell ref="A75:A80"/>
    <mergeCell ref="A81:A86"/>
    <mergeCell ref="A87:A92"/>
    <mergeCell ref="A93:A9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DAF53-4D30-419B-840C-699BF3947C0E}">
  <dimension ref="A1:AC123"/>
  <sheetViews>
    <sheetView zoomScale="90" zoomScaleNormal="90" workbookViewId="0">
      <pane xSplit="1" topLeftCell="B1" activePane="topRight" state="frozen"/>
      <selection pane="topRight" activeCell="U3" sqref="U3:U122"/>
    </sheetView>
  </sheetViews>
  <sheetFormatPr defaultColWidth="9.140625" defaultRowHeight="15" x14ac:dyDescent="0.25"/>
  <cols>
    <col min="1" max="1" width="13.5703125" style="57" customWidth="1"/>
    <col min="2" max="2" width="5.28515625" style="68" customWidth="1"/>
    <col min="3" max="3" width="9.140625" style="130"/>
    <col min="4" max="4" width="9.140625" style="161"/>
    <col min="5" max="9" width="9.140625" style="151"/>
    <col min="10" max="10" width="9.140625" style="169"/>
    <col min="11" max="11" width="9.140625" style="182"/>
    <col min="12" max="12" width="9.140625" style="170"/>
    <col min="13" max="13" width="9.140625" style="130"/>
    <col min="14" max="19" width="9.140625" style="57"/>
    <col min="20" max="20" width="9.140625" style="130"/>
    <col min="21" max="21" width="9.140625" style="21"/>
    <col min="22" max="24" width="9.140625" style="57"/>
    <col min="25" max="25" width="9.140625" style="169"/>
    <col min="26" max="16384" width="9.140625" style="57"/>
  </cols>
  <sheetData>
    <row r="1" spans="1:29" x14ac:dyDescent="0.25">
      <c r="D1" s="224" t="s">
        <v>81</v>
      </c>
      <c r="E1" s="225"/>
      <c r="F1" s="225"/>
      <c r="G1" s="225"/>
      <c r="H1" s="225"/>
      <c r="I1" s="225"/>
      <c r="J1" s="225"/>
      <c r="K1" s="225"/>
      <c r="L1" s="184"/>
      <c r="M1" s="226" t="s">
        <v>82</v>
      </c>
      <c r="N1" s="226"/>
      <c r="O1" s="226"/>
      <c r="P1" s="226"/>
      <c r="Q1" s="226"/>
      <c r="R1" s="226"/>
      <c r="S1" s="226"/>
      <c r="T1" s="226"/>
      <c r="U1" s="186"/>
      <c r="V1" s="58"/>
      <c r="W1" s="209"/>
      <c r="X1" s="209"/>
      <c r="Y1" s="209"/>
      <c r="Z1" s="58"/>
      <c r="AA1" s="209"/>
      <c r="AB1" s="209"/>
      <c r="AC1" s="209"/>
    </row>
    <row r="2" spans="1:29" x14ac:dyDescent="0.25">
      <c r="A2" s="6" t="s">
        <v>30</v>
      </c>
      <c r="B2" s="69"/>
      <c r="C2" s="153" t="s">
        <v>0</v>
      </c>
      <c r="D2" s="155">
        <v>2015</v>
      </c>
      <c r="E2" s="70">
        <v>2016</v>
      </c>
      <c r="F2" s="71">
        <v>2017</v>
      </c>
      <c r="G2" s="70">
        <v>2018</v>
      </c>
      <c r="H2" s="71">
        <v>2019</v>
      </c>
      <c r="I2" s="70">
        <v>2020</v>
      </c>
      <c r="J2" s="141">
        <v>2021</v>
      </c>
      <c r="K2" s="183">
        <v>2022</v>
      </c>
      <c r="L2" s="185">
        <v>2023</v>
      </c>
      <c r="M2" s="71">
        <v>2015</v>
      </c>
      <c r="N2" s="70">
        <v>2016</v>
      </c>
      <c r="O2" s="71">
        <v>2017</v>
      </c>
      <c r="P2" s="70">
        <v>2018</v>
      </c>
      <c r="Q2" s="71">
        <v>2019</v>
      </c>
      <c r="R2" s="70">
        <v>2020</v>
      </c>
      <c r="S2" s="71">
        <v>2021</v>
      </c>
      <c r="T2" s="183">
        <v>2022</v>
      </c>
      <c r="U2" s="187">
        <v>2023</v>
      </c>
      <c r="V2" s="142"/>
    </row>
    <row r="3" spans="1:29" ht="15" customHeight="1" x14ac:dyDescent="0.25">
      <c r="A3" s="207" t="s">
        <v>37</v>
      </c>
      <c r="B3" s="56">
        <v>1</v>
      </c>
      <c r="C3" s="72" t="s">
        <v>2</v>
      </c>
      <c r="D3" s="156" t="s">
        <v>31</v>
      </c>
      <c r="E3" s="73" t="s">
        <v>31</v>
      </c>
      <c r="F3" s="73">
        <v>40.1</v>
      </c>
      <c r="G3" s="72" t="s">
        <v>31</v>
      </c>
      <c r="H3" s="72" t="s">
        <v>31</v>
      </c>
      <c r="I3" s="72" t="s">
        <v>31</v>
      </c>
      <c r="J3" s="162" t="s">
        <v>31</v>
      </c>
      <c r="K3" s="166" t="s">
        <v>31</v>
      </c>
      <c r="L3" s="171" t="s">
        <v>31</v>
      </c>
      <c r="M3" s="73" t="s">
        <v>31</v>
      </c>
      <c r="N3" s="73" t="s">
        <v>31</v>
      </c>
      <c r="O3" s="73">
        <v>10.48</v>
      </c>
      <c r="P3" s="73">
        <v>41.4</v>
      </c>
      <c r="Q3" s="73" t="s">
        <v>31</v>
      </c>
      <c r="R3" s="73" t="s">
        <v>31</v>
      </c>
      <c r="S3" s="73" t="s">
        <v>31</v>
      </c>
      <c r="T3" s="166">
        <v>120</v>
      </c>
      <c r="U3" s="173">
        <v>120</v>
      </c>
      <c r="V3" s="75"/>
    </row>
    <row r="4" spans="1:29" x14ac:dyDescent="0.25">
      <c r="A4" s="207"/>
      <c r="B4" s="56">
        <v>2</v>
      </c>
      <c r="C4" s="137" t="s">
        <v>3</v>
      </c>
      <c r="D4" s="157" t="s">
        <v>31</v>
      </c>
      <c r="E4" s="77" t="s">
        <v>31</v>
      </c>
      <c r="F4" s="77">
        <v>55.7</v>
      </c>
      <c r="G4" s="76" t="s">
        <v>31</v>
      </c>
      <c r="H4" s="76" t="s">
        <v>31</v>
      </c>
      <c r="I4" s="76" t="s">
        <v>31</v>
      </c>
      <c r="J4" s="163" t="s">
        <v>31</v>
      </c>
      <c r="K4" s="164" t="s">
        <v>31</v>
      </c>
      <c r="L4" s="172" t="s">
        <v>31</v>
      </c>
      <c r="M4" s="77" t="s">
        <v>31</v>
      </c>
      <c r="N4" s="77" t="s">
        <v>31</v>
      </c>
      <c r="O4" s="77">
        <v>5</v>
      </c>
      <c r="P4" s="77">
        <v>59</v>
      </c>
      <c r="Q4" s="77">
        <v>12</v>
      </c>
      <c r="R4" s="77" t="s">
        <v>31</v>
      </c>
      <c r="S4" s="77" t="s">
        <v>31</v>
      </c>
      <c r="T4" s="164">
        <v>60</v>
      </c>
      <c r="U4" s="172">
        <v>120</v>
      </c>
      <c r="V4" s="75"/>
    </row>
    <row r="5" spans="1:29" x14ac:dyDescent="0.25">
      <c r="A5" s="207"/>
      <c r="B5" s="56">
        <v>3</v>
      </c>
      <c r="C5" s="138" t="s">
        <v>4</v>
      </c>
      <c r="D5" s="158" t="s">
        <v>31</v>
      </c>
      <c r="E5" s="79" t="s">
        <v>31</v>
      </c>
      <c r="F5" s="79" t="s">
        <v>31</v>
      </c>
      <c r="G5" s="79" t="s">
        <v>31</v>
      </c>
      <c r="H5" s="79" t="s">
        <v>31</v>
      </c>
      <c r="I5" s="79" t="s">
        <v>31</v>
      </c>
      <c r="J5" s="165" t="s">
        <v>31</v>
      </c>
      <c r="K5" s="166" t="s">
        <v>31</v>
      </c>
      <c r="L5" s="173" t="s">
        <v>31</v>
      </c>
      <c r="M5" s="80" t="s">
        <v>31</v>
      </c>
      <c r="N5" s="80" t="s">
        <v>31</v>
      </c>
      <c r="O5" s="80">
        <v>5.1100000000000003</v>
      </c>
      <c r="P5" s="80">
        <v>46.5</v>
      </c>
      <c r="Q5" s="80" t="s">
        <v>31</v>
      </c>
      <c r="R5" s="79" t="s">
        <v>31</v>
      </c>
      <c r="S5" s="79" t="s">
        <v>31</v>
      </c>
      <c r="T5" s="166">
        <v>46</v>
      </c>
      <c r="U5" s="173">
        <v>120</v>
      </c>
      <c r="V5" s="75"/>
    </row>
    <row r="6" spans="1:29" x14ac:dyDescent="0.25">
      <c r="A6" s="207"/>
      <c r="B6" s="56">
        <v>4</v>
      </c>
      <c r="C6" s="137" t="s">
        <v>5</v>
      </c>
      <c r="D6" s="159" t="s">
        <v>31</v>
      </c>
      <c r="E6" s="76" t="s">
        <v>31</v>
      </c>
      <c r="F6" s="76" t="s">
        <v>31</v>
      </c>
      <c r="G6" s="76" t="s">
        <v>31</v>
      </c>
      <c r="H6" s="76" t="s">
        <v>31</v>
      </c>
      <c r="I6" s="76" t="s">
        <v>31</v>
      </c>
      <c r="J6" s="163" t="s">
        <v>31</v>
      </c>
      <c r="K6" s="164" t="s">
        <v>31</v>
      </c>
      <c r="L6" s="172" t="s">
        <v>31</v>
      </c>
      <c r="M6" s="77" t="s">
        <v>31</v>
      </c>
      <c r="N6" s="77" t="s">
        <v>31</v>
      </c>
      <c r="O6" s="77" t="s">
        <v>31</v>
      </c>
      <c r="P6" s="77" t="s">
        <v>31</v>
      </c>
      <c r="Q6" s="77" t="s">
        <v>31</v>
      </c>
      <c r="R6" s="77">
        <v>25</v>
      </c>
      <c r="S6" s="76" t="s">
        <v>31</v>
      </c>
      <c r="T6" s="164">
        <v>4</v>
      </c>
      <c r="U6" s="172">
        <v>34</v>
      </c>
      <c r="V6" s="75"/>
    </row>
    <row r="7" spans="1:29" x14ac:dyDescent="0.25">
      <c r="A7" s="207"/>
      <c r="B7" s="56">
        <v>5</v>
      </c>
      <c r="C7" s="138" t="s">
        <v>6</v>
      </c>
      <c r="D7" s="156" t="s">
        <v>31</v>
      </c>
      <c r="E7" s="80" t="s">
        <v>31</v>
      </c>
      <c r="F7" s="80">
        <v>6.2</v>
      </c>
      <c r="G7" s="79" t="s">
        <v>31</v>
      </c>
      <c r="H7" s="79" t="s">
        <v>31</v>
      </c>
      <c r="I7" s="79" t="s">
        <v>31</v>
      </c>
      <c r="J7" s="165" t="s">
        <v>31</v>
      </c>
      <c r="K7" s="166" t="s">
        <v>31</v>
      </c>
      <c r="L7" s="173" t="s">
        <v>31</v>
      </c>
      <c r="M7" s="80">
        <v>38.5</v>
      </c>
      <c r="N7" s="80" t="s">
        <v>31</v>
      </c>
      <c r="O7" s="80">
        <v>7.4</v>
      </c>
      <c r="P7" s="80">
        <v>0.5</v>
      </c>
      <c r="Q7" s="80">
        <v>32</v>
      </c>
      <c r="R7" s="80">
        <v>26</v>
      </c>
      <c r="S7" s="80">
        <v>81</v>
      </c>
      <c r="T7" s="166">
        <v>16.5</v>
      </c>
      <c r="U7" s="173">
        <v>35</v>
      </c>
      <c r="V7" s="75"/>
    </row>
    <row r="8" spans="1:29" x14ac:dyDescent="0.25">
      <c r="A8" s="207"/>
      <c r="B8" s="56">
        <v>6</v>
      </c>
      <c r="C8" s="82" t="s">
        <v>7</v>
      </c>
      <c r="D8" s="160" t="s">
        <v>31</v>
      </c>
      <c r="E8" s="83" t="s">
        <v>31</v>
      </c>
      <c r="F8" s="83" t="s">
        <v>31</v>
      </c>
      <c r="G8" s="82" t="s">
        <v>31</v>
      </c>
      <c r="H8" s="82" t="s">
        <v>31</v>
      </c>
      <c r="I8" s="82" t="s">
        <v>31</v>
      </c>
      <c r="J8" s="167" t="s">
        <v>31</v>
      </c>
      <c r="K8" s="167" t="s">
        <v>31</v>
      </c>
      <c r="L8" s="174" t="s">
        <v>31</v>
      </c>
      <c r="M8" s="83" t="s">
        <v>31</v>
      </c>
      <c r="N8" s="83" t="s">
        <v>31</v>
      </c>
      <c r="O8" s="83" t="s">
        <v>31</v>
      </c>
      <c r="P8" s="83">
        <v>70</v>
      </c>
      <c r="Q8" s="83" t="s">
        <v>31</v>
      </c>
      <c r="R8" s="83" t="s">
        <v>31</v>
      </c>
      <c r="S8" s="83" t="s">
        <v>31</v>
      </c>
      <c r="T8" s="167">
        <v>109</v>
      </c>
      <c r="U8" s="174">
        <v>83</v>
      </c>
      <c r="V8" s="75"/>
    </row>
    <row r="9" spans="1:29" ht="15" customHeight="1" x14ac:dyDescent="0.25">
      <c r="A9" s="205" t="s">
        <v>69</v>
      </c>
      <c r="B9" s="56">
        <v>7</v>
      </c>
      <c r="C9" s="138" t="s">
        <v>2</v>
      </c>
      <c r="D9" s="156" t="s">
        <v>31</v>
      </c>
      <c r="E9" s="73">
        <v>0.81799999999999995</v>
      </c>
      <c r="F9" s="79" t="s">
        <v>31</v>
      </c>
      <c r="G9" s="79" t="s">
        <v>31</v>
      </c>
      <c r="H9" s="79" t="s">
        <v>31</v>
      </c>
      <c r="I9" s="79" t="s">
        <v>31</v>
      </c>
      <c r="J9" s="165" t="s">
        <v>31</v>
      </c>
      <c r="K9" s="166">
        <v>42.3</v>
      </c>
      <c r="L9" s="173">
        <v>3.5</v>
      </c>
      <c r="M9" s="140" t="s">
        <v>31</v>
      </c>
      <c r="N9" s="73">
        <v>18</v>
      </c>
      <c r="O9" s="73" t="s">
        <v>31</v>
      </c>
      <c r="P9" s="73">
        <v>42.3</v>
      </c>
      <c r="Q9" s="73" t="s">
        <v>31</v>
      </c>
      <c r="R9" s="73" t="s">
        <v>31</v>
      </c>
      <c r="S9" s="73" t="s">
        <v>31</v>
      </c>
      <c r="T9" s="166">
        <v>49.93</v>
      </c>
      <c r="U9" s="173">
        <v>46.8</v>
      </c>
    </row>
    <row r="10" spans="1:29" x14ac:dyDescent="0.25">
      <c r="A10" s="200"/>
      <c r="B10" s="56">
        <v>8</v>
      </c>
      <c r="C10" s="137" t="s">
        <v>3</v>
      </c>
      <c r="D10" s="159" t="s">
        <v>31</v>
      </c>
      <c r="E10" s="76" t="s">
        <v>31</v>
      </c>
      <c r="F10" s="76" t="s">
        <v>31</v>
      </c>
      <c r="G10" s="76" t="s">
        <v>31</v>
      </c>
      <c r="H10" s="76" t="s">
        <v>31</v>
      </c>
      <c r="I10" s="76" t="s">
        <v>31</v>
      </c>
      <c r="J10" s="163" t="s">
        <v>31</v>
      </c>
      <c r="K10" s="164">
        <v>2.2000000000000002</v>
      </c>
      <c r="L10" s="172">
        <v>100</v>
      </c>
      <c r="M10" s="139" t="s">
        <v>31</v>
      </c>
      <c r="N10" s="77">
        <v>31.1</v>
      </c>
      <c r="O10" s="77" t="s">
        <v>31</v>
      </c>
      <c r="P10" s="77">
        <v>17.329999999999998</v>
      </c>
      <c r="Q10" s="76" t="s">
        <v>31</v>
      </c>
      <c r="R10" s="76" t="s">
        <v>31</v>
      </c>
      <c r="S10" s="76">
        <v>18</v>
      </c>
      <c r="T10" s="164">
        <v>23.9</v>
      </c>
      <c r="U10" s="172">
        <v>24.5</v>
      </c>
    </row>
    <row r="11" spans="1:29" x14ac:dyDescent="0.25">
      <c r="A11" s="200"/>
      <c r="B11" s="56">
        <v>9</v>
      </c>
      <c r="C11" s="138" t="s">
        <v>4</v>
      </c>
      <c r="D11" s="156" t="s">
        <v>31</v>
      </c>
      <c r="E11" s="80">
        <v>14.6</v>
      </c>
      <c r="F11" s="79" t="s">
        <v>31</v>
      </c>
      <c r="G11" s="79" t="s">
        <v>31</v>
      </c>
      <c r="H11" s="80">
        <v>27.1</v>
      </c>
      <c r="I11" s="79" t="s">
        <v>31</v>
      </c>
      <c r="J11" s="165">
        <v>13</v>
      </c>
      <c r="K11" s="166">
        <v>0</v>
      </c>
      <c r="L11" s="173">
        <v>0.9</v>
      </c>
      <c r="M11" s="140" t="s">
        <v>31</v>
      </c>
      <c r="N11" s="80">
        <v>40.4</v>
      </c>
      <c r="O11" s="80" t="s">
        <v>31</v>
      </c>
      <c r="P11" s="80">
        <v>12.33</v>
      </c>
      <c r="Q11" s="80">
        <v>27.3</v>
      </c>
      <c r="R11" s="80" t="s">
        <v>31</v>
      </c>
      <c r="S11" s="80">
        <v>16</v>
      </c>
      <c r="T11" s="166">
        <v>21.73</v>
      </c>
      <c r="U11" s="173">
        <v>24</v>
      </c>
    </row>
    <row r="12" spans="1:29" x14ac:dyDescent="0.25">
      <c r="A12" s="200"/>
      <c r="B12" s="56">
        <v>10</v>
      </c>
      <c r="C12" s="137" t="s">
        <v>5</v>
      </c>
      <c r="D12" s="157" t="s">
        <v>31</v>
      </c>
      <c r="E12" s="77">
        <v>0</v>
      </c>
      <c r="F12" s="77">
        <v>46.4</v>
      </c>
      <c r="G12" s="77">
        <v>0</v>
      </c>
      <c r="H12" s="76">
        <v>0</v>
      </c>
      <c r="I12" s="76" t="s">
        <v>31</v>
      </c>
      <c r="J12" s="163">
        <v>1.2</v>
      </c>
      <c r="K12" s="164">
        <v>0.9</v>
      </c>
      <c r="L12" s="172">
        <v>0</v>
      </c>
      <c r="M12" s="139" t="s">
        <v>31</v>
      </c>
      <c r="N12" s="77">
        <v>15.2</v>
      </c>
      <c r="O12" s="77">
        <v>15.5</v>
      </c>
      <c r="P12" s="77">
        <v>32</v>
      </c>
      <c r="Q12" s="77">
        <v>25.7</v>
      </c>
      <c r="R12" s="77">
        <v>28.49</v>
      </c>
      <c r="S12" s="77">
        <v>31</v>
      </c>
      <c r="T12" s="164">
        <v>29.53</v>
      </c>
      <c r="U12" s="172">
        <v>47.13</v>
      </c>
    </row>
    <row r="13" spans="1:29" x14ac:dyDescent="0.25">
      <c r="A13" s="200"/>
      <c r="B13" s="56">
        <v>11</v>
      </c>
      <c r="C13" s="138" t="s">
        <v>6</v>
      </c>
      <c r="D13" s="156" t="s">
        <v>31</v>
      </c>
      <c r="E13" s="80">
        <v>16.8</v>
      </c>
      <c r="F13" s="80">
        <v>13.9</v>
      </c>
      <c r="G13" s="80">
        <v>0</v>
      </c>
      <c r="H13" s="79" t="s">
        <v>31</v>
      </c>
      <c r="I13" s="79" t="s">
        <v>31</v>
      </c>
      <c r="J13" s="165">
        <v>0.61</v>
      </c>
      <c r="K13" s="166">
        <v>0</v>
      </c>
      <c r="L13" s="173">
        <v>0</v>
      </c>
      <c r="M13" s="140">
        <v>17.899999999999999</v>
      </c>
      <c r="N13" s="80">
        <v>11.5</v>
      </c>
      <c r="O13" s="80">
        <v>68</v>
      </c>
      <c r="P13" s="80">
        <v>21</v>
      </c>
      <c r="Q13" s="80">
        <v>9.1999999999999993</v>
      </c>
      <c r="R13" s="80">
        <v>51.4</v>
      </c>
      <c r="S13" s="80">
        <v>39.270000000000003</v>
      </c>
      <c r="T13" s="166">
        <v>77.900000000000006</v>
      </c>
      <c r="U13" s="173">
        <v>48.8</v>
      </c>
    </row>
    <row r="14" spans="1:29" x14ac:dyDescent="0.25">
      <c r="A14" s="203"/>
      <c r="B14" s="56">
        <v>12</v>
      </c>
      <c r="C14" s="137" t="s">
        <v>7</v>
      </c>
      <c r="D14" s="160" t="s">
        <v>31</v>
      </c>
      <c r="E14" s="83">
        <v>54</v>
      </c>
      <c r="F14" s="83">
        <v>36.6</v>
      </c>
      <c r="G14" s="83">
        <v>0</v>
      </c>
      <c r="H14" s="85" t="s">
        <v>31</v>
      </c>
      <c r="I14" s="85">
        <v>0</v>
      </c>
      <c r="J14" s="168"/>
      <c r="K14" s="167">
        <v>0</v>
      </c>
      <c r="L14" s="174">
        <v>0</v>
      </c>
      <c r="M14" s="83" t="s">
        <v>31</v>
      </c>
      <c r="N14" s="83">
        <v>17.600000000000001</v>
      </c>
      <c r="O14" s="83">
        <v>21</v>
      </c>
      <c r="P14" s="83">
        <v>35</v>
      </c>
      <c r="Q14" s="83">
        <v>13</v>
      </c>
      <c r="R14" s="83">
        <v>101</v>
      </c>
      <c r="S14" s="83">
        <v>115</v>
      </c>
      <c r="T14" s="167">
        <v>110</v>
      </c>
      <c r="U14" s="174">
        <v>92.7</v>
      </c>
    </row>
    <row r="15" spans="1:29" ht="15" customHeight="1" x14ac:dyDescent="0.25">
      <c r="A15" s="207" t="s">
        <v>77</v>
      </c>
      <c r="B15" s="56">
        <v>13</v>
      </c>
      <c r="C15" s="72" t="s">
        <v>2</v>
      </c>
      <c r="D15" s="156" t="s">
        <v>31</v>
      </c>
      <c r="E15" s="80">
        <v>2.5</v>
      </c>
      <c r="F15" s="80">
        <v>11.2</v>
      </c>
      <c r="G15" s="80">
        <v>4.9400000000000004</v>
      </c>
      <c r="H15" s="80" t="s">
        <v>31</v>
      </c>
      <c r="I15" s="79" t="s">
        <v>31</v>
      </c>
      <c r="J15" s="165" t="s">
        <v>31</v>
      </c>
      <c r="K15" s="166">
        <v>60.2</v>
      </c>
      <c r="L15" s="173">
        <v>4.9000000000000004</v>
      </c>
      <c r="M15" s="80" t="s">
        <v>31</v>
      </c>
      <c r="N15" s="80">
        <v>120</v>
      </c>
      <c r="O15" s="80">
        <v>110.3</v>
      </c>
      <c r="P15" s="80">
        <v>79.2</v>
      </c>
      <c r="Q15" s="80">
        <v>17</v>
      </c>
      <c r="R15" s="80" t="s">
        <v>31</v>
      </c>
      <c r="S15" s="80" t="s">
        <v>31</v>
      </c>
      <c r="T15" s="166">
        <v>105</v>
      </c>
      <c r="U15" s="173">
        <v>120</v>
      </c>
      <c r="V15" s="86"/>
    </row>
    <row r="16" spans="1:29" x14ac:dyDescent="0.25">
      <c r="A16" s="207"/>
      <c r="B16" s="56">
        <v>14</v>
      </c>
      <c r="C16" s="137" t="s">
        <v>3</v>
      </c>
      <c r="D16" s="159" t="s">
        <v>31</v>
      </c>
      <c r="E16" s="77">
        <v>0.56000000000000005</v>
      </c>
      <c r="F16" s="77">
        <v>12.6</v>
      </c>
      <c r="G16" s="77">
        <v>74.69</v>
      </c>
      <c r="H16" s="77">
        <v>18.440000000000001</v>
      </c>
      <c r="I16" s="76" t="s">
        <v>31</v>
      </c>
      <c r="J16" s="163">
        <v>20.2</v>
      </c>
      <c r="K16" s="164">
        <v>29.6</v>
      </c>
      <c r="L16" s="172">
        <v>1.5</v>
      </c>
      <c r="M16" s="77" t="s">
        <v>31</v>
      </c>
      <c r="N16" s="77">
        <v>55.2</v>
      </c>
      <c r="O16" s="77">
        <v>23.5</v>
      </c>
      <c r="P16" s="77">
        <v>54</v>
      </c>
      <c r="Q16" s="76" t="s">
        <v>31</v>
      </c>
      <c r="R16" s="77" t="s">
        <v>31</v>
      </c>
      <c r="S16" s="77">
        <v>60</v>
      </c>
      <c r="T16" s="164">
        <v>97</v>
      </c>
      <c r="U16" s="172">
        <v>120</v>
      </c>
      <c r="V16" s="86"/>
    </row>
    <row r="17" spans="1:22" x14ac:dyDescent="0.25">
      <c r="A17" s="207"/>
      <c r="B17" s="56">
        <v>15</v>
      </c>
      <c r="C17" s="138" t="s">
        <v>4</v>
      </c>
      <c r="D17" s="156" t="s">
        <v>31</v>
      </c>
      <c r="E17" s="80" t="s">
        <v>31</v>
      </c>
      <c r="F17" s="80">
        <v>10</v>
      </c>
      <c r="G17" s="80">
        <v>6.1</v>
      </c>
      <c r="H17" s="80">
        <v>2.57</v>
      </c>
      <c r="I17" s="80" t="s">
        <v>31</v>
      </c>
      <c r="J17" s="165" t="s">
        <v>31</v>
      </c>
      <c r="K17" s="166" t="s">
        <v>31</v>
      </c>
      <c r="L17" s="173">
        <v>217.6</v>
      </c>
      <c r="M17" s="80" t="s">
        <v>31</v>
      </c>
      <c r="N17" s="80" t="s">
        <v>31</v>
      </c>
      <c r="O17" s="80">
        <v>18.350000000000001</v>
      </c>
      <c r="P17" s="80">
        <v>10</v>
      </c>
      <c r="Q17" s="80">
        <v>36</v>
      </c>
      <c r="R17" s="80" t="s">
        <v>31</v>
      </c>
      <c r="S17" s="80">
        <v>40</v>
      </c>
      <c r="T17" s="166" t="s">
        <v>31</v>
      </c>
      <c r="U17" s="173">
        <v>66</v>
      </c>
      <c r="V17" s="86"/>
    </row>
    <row r="18" spans="1:22" x14ac:dyDescent="0.25">
      <c r="A18" s="207"/>
      <c r="B18" s="56">
        <v>16</v>
      </c>
      <c r="C18" s="137" t="s">
        <v>5</v>
      </c>
      <c r="D18" s="157" t="s">
        <v>31</v>
      </c>
      <c r="E18" s="77" t="s">
        <v>31</v>
      </c>
      <c r="F18" s="77">
        <v>4.5</v>
      </c>
      <c r="G18" s="77">
        <v>47.23</v>
      </c>
      <c r="H18" s="77">
        <v>38.25</v>
      </c>
      <c r="I18" s="77">
        <v>1.02</v>
      </c>
      <c r="J18" s="163" t="s">
        <v>31</v>
      </c>
      <c r="K18" s="164">
        <v>16.8</v>
      </c>
      <c r="L18" s="172">
        <v>2.2000000000000002</v>
      </c>
      <c r="M18" s="77" t="s">
        <v>31</v>
      </c>
      <c r="N18" s="77" t="s">
        <v>31</v>
      </c>
      <c r="O18" s="77"/>
      <c r="P18" s="77">
        <v>76</v>
      </c>
      <c r="Q18" s="77">
        <v>7.5</v>
      </c>
      <c r="R18" s="77">
        <v>120</v>
      </c>
      <c r="S18" s="77">
        <v>12</v>
      </c>
      <c r="T18" s="164">
        <v>63</v>
      </c>
      <c r="U18" s="172">
        <v>53</v>
      </c>
    </row>
    <row r="19" spans="1:22" x14ac:dyDescent="0.25">
      <c r="A19" s="207"/>
      <c r="B19" s="56">
        <v>17</v>
      </c>
      <c r="C19" s="138" t="s">
        <v>6</v>
      </c>
      <c r="D19" s="156" t="s">
        <v>31</v>
      </c>
      <c r="E19" s="80" t="s">
        <v>31</v>
      </c>
      <c r="F19" s="80" t="s">
        <v>31</v>
      </c>
      <c r="G19" s="80">
        <v>59.9</v>
      </c>
      <c r="H19" s="80" t="s">
        <v>31</v>
      </c>
      <c r="I19" s="80">
        <v>18.399999999999999</v>
      </c>
      <c r="J19" s="165">
        <v>59.9</v>
      </c>
      <c r="K19" s="166">
        <v>67.13</v>
      </c>
      <c r="L19" s="173">
        <v>0.01</v>
      </c>
      <c r="M19" s="80">
        <v>82.5</v>
      </c>
      <c r="N19" s="80" t="s">
        <v>31</v>
      </c>
      <c r="O19" s="80">
        <v>102.35</v>
      </c>
      <c r="P19" s="80">
        <v>55</v>
      </c>
      <c r="Q19" s="80">
        <v>39.5</v>
      </c>
      <c r="R19" s="80">
        <v>115</v>
      </c>
      <c r="S19" s="80" t="s">
        <v>31</v>
      </c>
      <c r="T19" s="166">
        <v>120</v>
      </c>
      <c r="U19" s="173">
        <v>51</v>
      </c>
    </row>
    <row r="20" spans="1:22" x14ac:dyDescent="0.25">
      <c r="A20" s="207"/>
      <c r="B20" s="56">
        <v>18</v>
      </c>
      <c r="C20" s="82" t="s">
        <v>7</v>
      </c>
      <c r="D20" s="160" t="s">
        <v>31</v>
      </c>
      <c r="E20" s="83">
        <v>4.5</v>
      </c>
      <c r="F20" s="83">
        <v>4.0999999999999996</v>
      </c>
      <c r="G20" s="83" t="s">
        <v>31</v>
      </c>
      <c r="H20" s="83" t="s">
        <v>31</v>
      </c>
      <c r="I20" s="83" t="s">
        <v>31</v>
      </c>
      <c r="J20" s="167">
        <v>56.1</v>
      </c>
      <c r="K20" s="167">
        <v>0.19</v>
      </c>
      <c r="L20" s="174">
        <v>1.7</v>
      </c>
      <c r="M20" s="84" t="s">
        <v>31</v>
      </c>
      <c r="N20" s="83">
        <v>81.2</v>
      </c>
      <c r="O20" s="83">
        <v>120</v>
      </c>
      <c r="P20" s="83">
        <v>26</v>
      </c>
      <c r="Q20" s="83">
        <v>29.3</v>
      </c>
      <c r="R20" s="83">
        <v>20.32</v>
      </c>
      <c r="S20" s="83">
        <v>120</v>
      </c>
      <c r="T20" s="167">
        <v>120</v>
      </c>
      <c r="U20" s="174">
        <v>120</v>
      </c>
    </row>
    <row r="21" spans="1:22" ht="15" customHeight="1" x14ac:dyDescent="0.25">
      <c r="A21" s="205" t="s">
        <v>78</v>
      </c>
      <c r="B21" s="56">
        <v>19</v>
      </c>
      <c r="C21" s="138" t="s">
        <v>2</v>
      </c>
      <c r="D21" s="156" t="s">
        <v>31</v>
      </c>
      <c r="E21" s="80">
        <v>1.1779999999999999</v>
      </c>
      <c r="F21" s="80">
        <v>8.6</v>
      </c>
      <c r="G21" s="80">
        <v>19.2</v>
      </c>
      <c r="H21" s="80" t="s">
        <v>31</v>
      </c>
      <c r="I21" s="80" t="s">
        <v>31</v>
      </c>
      <c r="J21" s="165" t="s">
        <v>31</v>
      </c>
      <c r="K21" s="166" t="s">
        <v>31</v>
      </c>
      <c r="L21" s="173" t="s">
        <v>31</v>
      </c>
      <c r="M21" s="80" t="s">
        <v>31</v>
      </c>
      <c r="N21" s="80">
        <v>97</v>
      </c>
      <c r="O21" s="80">
        <v>84.7</v>
      </c>
      <c r="P21" s="80">
        <v>62</v>
      </c>
      <c r="Q21" s="80">
        <v>15</v>
      </c>
      <c r="R21" s="80" t="s">
        <v>31</v>
      </c>
      <c r="S21" s="80" t="s">
        <v>31</v>
      </c>
      <c r="T21" s="166">
        <v>60</v>
      </c>
      <c r="U21" s="173">
        <v>83</v>
      </c>
      <c r="V21" s="86"/>
    </row>
    <row r="22" spans="1:22" x14ac:dyDescent="0.25">
      <c r="A22" s="200"/>
      <c r="B22" s="56">
        <v>20</v>
      </c>
      <c r="C22" s="137" t="s">
        <v>3</v>
      </c>
      <c r="D22" s="159" t="s">
        <v>31</v>
      </c>
      <c r="E22" s="77">
        <v>1</v>
      </c>
      <c r="F22" s="77">
        <v>2.2000000000000002</v>
      </c>
      <c r="G22" s="77" t="s">
        <v>31</v>
      </c>
      <c r="H22" s="77">
        <v>84.47</v>
      </c>
      <c r="I22" s="83" t="s">
        <v>31</v>
      </c>
      <c r="J22" s="163" t="s">
        <v>31</v>
      </c>
      <c r="K22" s="164" t="s">
        <v>31</v>
      </c>
      <c r="L22" s="172" t="s">
        <v>31</v>
      </c>
      <c r="M22" s="77" t="s">
        <v>31</v>
      </c>
      <c r="N22" s="77">
        <v>34.6</v>
      </c>
      <c r="O22" s="77" t="s">
        <v>31</v>
      </c>
      <c r="P22" s="77">
        <v>21</v>
      </c>
      <c r="Q22" s="77">
        <v>55</v>
      </c>
      <c r="R22" s="77" t="s">
        <v>31</v>
      </c>
      <c r="S22" s="77">
        <v>35</v>
      </c>
      <c r="T22" s="164">
        <v>36</v>
      </c>
      <c r="U22" s="172">
        <v>83</v>
      </c>
      <c r="V22" s="86"/>
    </row>
    <row r="23" spans="1:22" x14ac:dyDescent="0.25">
      <c r="A23" s="200"/>
      <c r="B23" s="56">
        <v>21</v>
      </c>
      <c r="C23" s="138" t="s">
        <v>4</v>
      </c>
      <c r="D23" s="156" t="s">
        <v>31</v>
      </c>
      <c r="E23" s="80" t="s">
        <v>31</v>
      </c>
      <c r="F23" s="80">
        <v>2.2999999999999998</v>
      </c>
      <c r="G23" s="80">
        <v>1.3</v>
      </c>
      <c r="H23" s="80" t="s">
        <v>31</v>
      </c>
      <c r="I23" s="80" t="s">
        <v>31</v>
      </c>
      <c r="J23" s="165" t="s">
        <v>31</v>
      </c>
      <c r="K23" s="166" t="s">
        <v>31</v>
      </c>
      <c r="L23" s="173" t="s">
        <v>31</v>
      </c>
      <c r="M23" s="80" t="s">
        <v>31</v>
      </c>
      <c r="N23" s="80" t="s">
        <v>31</v>
      </c>
      <c r="O23" s="80">
        <v>10.7</v>
      </c>
      <c r="P23" s="80">
        <v>64</v>
      </c>
      <c r="Q23" s="80">
        <v>21</v>
      </c>
      <c r="R23" s="80" t="s">
        <v>31</v>
      </c>
      <c r="S23" s="80">
        <v>10</v>
      </c>
      <c r="T23" s="166" t="s">
        <v>31</v>
      </c>
      <c r="U23" s="173">
        <v>45</v>
      </c>
      <c r="V23" s="86"/>
    </row>
    <row r="24" spans="1:22" x14ac:dyDescent="0.25">
      <c r="A24" s="200"/>
      <c r="B24" s="56">
        <v>22</v>
      </c>
      <c r="C24" s="137" t="s">
        <v>5</v>
      </c>
      <c r="D24" s="157" t="s">
        <v>31</v>
      </c>
      <c r="E24" s="77" t="s">
        <v>31</v>
      </c>
      <c r="F24" s="77">
        <v>3.5</v>
      </c>
      <c r="G24" s="77">
        <v>0</v>
      </c>
      <c r="H24" s="77" t="s">
        <v>31</v>
      </c>
      <c r="I24" s="77" t="s">
        <v>31</v>
      </c>
      <c r="J24" s="163" t="s">
        <v>31</v>
      </c>
      <c r="K24" s="164" t="s">
        <v>31</v>
      </c>
      <c r="L24" s="172" t="s">
        <v>31</v>
      </c>
      <c r="M24" s="77" t="s">
        <v>31</v>
      </c>
      <c r="N24" s="77" t="s">
        <v>31</v>
      </c>
      <c r="O24" s="77">
        <v>80</v>
      </c>
      <c r="P24" s="77">
        <v>78</v>
      </c>
      <c r="Q24" s="77">
        <v>15</v>
      </c>
      <c r="R24" s="77">
        <v>37</v>
      </c>
      <c r="S24" s="77">
        <v>33</v>
      </c>
      <c r="T24" s="164">
        <v>39</v>
      </c>
      <c r="U24" s="172">
        <v>58</v>
      </c>
    </row>
    <row r="25" spans="1:22" x14ac:dyDescent="0.25">
      <c r="A25" s="200"/>
      <c r="B25" s="56">
        <v>23</v>
      </c>
      <c r="C25" s="138" t="s">
        <v>6</v>
      </c>
      <c r="D25" s="156" t="s">
        <v>31</v>
      </c>
      <c r="E25" s="80" t="s">
        <v>31</v>
      </c>
      <c r="F25" s="80"/>
      <c r="G25" s="80">
        <v>12.8</v>
      </c>
      <c r="H25" s="80" t="s">
        <v>31</v>
      </c>
      <c r="I25" s="80" t="s">
        <v>31</v>
      </c>
      <c r="J25" s="165" t="s">
        <v>31</v>
      </c>
      <c r="K25" s="166" t="s">
        <v>31</v>
      </c>
      <c r="L25" s="173" t="s">
        <v>31</v>
      </c>
      <c r="M25" s="80">
        <v>36.200000000000003</v>
      </c>
      <c r="N25" s="80" t="s">
        <v>31</v>
      </c>
      <c r="O25" s="80">
        <v>56.15</v>
      </c>
      <c r="P25" s="80">
        <v>38</v>
      </c>
      <c r="Q25" s="80">
        <v>17</v>
      </c>
      <c r="R25" s="80">
        <v>27</v>
      </c>
      <c r="S25" s="80">
        <v>42</v>
      </c>
      <c r="T25" s="166" t="s">
        <v>31</v>
      </c>
      <c r="U25" s="173">
        <v>67</v>
      </c>
    </row>
    <row r="26" spans="1:22" x14ac:dyDescent="0.25">
      <c r="A26" s="203"/>
      <c r="B26" s="56">
        <v>24</v>
      </c>
      <c r="C26" s="137" t="s">
        <v>7</v>
      </c>
      <c r="D26" s="160" t="s">
        <v>31</v>
      </c>
      <c r="E26" s="83" t="s">
        <v>31</v>
      </c>
      <c r="F26" s="83">
        <v>4.2</v>
      </c>
      <c r="G26" s="83">
        <v>23.5</v>
      </c>
      <c r="H26" s="83" t="s">
        <v>31</v>
      </c>
      <c r="I26" s="83" t="s">
        <v>31</v>
      </c>
      <c r="J26" s="168"/>
      <c r="K26" s="167" t="s">
        <v>31</v>
      </c>
      <c r="L26" s="174" t="s">
        <v>31</v>
      </c>
      <c r="M26" s="83" t="s">
        <v>31</v>
      </c>
      <c r="N26" s="83" t="s">
        <v>31</v>
      </c>
      <c r="O26" s="83">
        <v>56</v>
      </c>
      <c r="P26" s="83">
        <v>113</v>
      </c>
      <c r="Q26" s="83">
        <v>58</v>
      </c>
      <c r="R26" s="83" t="s">
        <v>31</v>
      </c>
      <c r="S26" s="83">
        <v>102</v>
      </c>
      <c r="T26" s="167" t="s">
        <v>31</v>
      </c>
      <c r="U26" s="174">
        <v>50</v>
      </c>
    </row>
    <row r="27" spans="1:22" ht="15" customHeight="1" x14ac:dyDescent="0.25">
      <c r="A27" s="207" t="s">
        <v>12</v>
      </c>
      <c r="B27" s="56">
        <v>25</v>
      </c>
      <c r="C27" s="72" t="s">
        <v>2</v>
      </c>
      <c r="D27" s="156" t="s">
        <v>31</v>
      </c>
      <c r="E27" s="80">
        <v>10.95</v>
      </c>
      <c r="F27" s="80">
        <v>49.5</v>
      </c>
      <c r="G27" s="80">
        <v>74.099999999999994</v>
      </c>
      <c r="H27" s="80" t="s">
        <v>31</v>
      </c>
      <c r="I27" s="80" t="s">
        <v>31</v>
      </c>
      <c r="J27" s="165">
        <v>36.1</v>
      </c>
      <c r="K27" s="166">
        <v>31.7</v>
      </c>
      <c r="L27" s="173">
        <v>306</v>
      </c>
      <c r="M27" s="80" t="s">
        <v>31</v>
      </c>
      <c r="N27" s="80">
        <v>55</v>
      </c>
      <c r="O27" s="80">
        <v>99.1</v>
      </c>
      <c r="P27" s="80">
        <v>105</v>
      </c>
      <c r="Q27" s="80">
        <v>120</v>
      </c>
      <c r="R27" s="80" t="s">
        <v>31</v>
      </c>
      <c r="S27" s="80">
        <v>85.1</v>
      </c>
      <c r="T27" s="166">
        <v>100</v>
      </c>
      <c r="U27" s="173">
        <v>91.7</v>
      </c>
      <c r="V27" s="86"/>
    </row>
    <row r="28" spans="1:22" x14ac:dyDescent="0.25">
      <c r="A28" s="207"/>
      <c r="B28" s="56">
        <v>26</v>
      </c>
      <c r="C28" s="137" t="s">
        <v>3</v>
      </c>
      <c r="D28" s="159" t="s">
        <v>31</v>
      </c>
      <c r="E28" s="77">
        <v>14.9</v>
      </c>
      <c r="F28" s="77">
        <v>42.2</v>
      </c>
      <c r="G28" s="77">
        <v>510.3</v>
      </c>
      <c r="H28" s="77">
        <v>54.7</v>
      </c>
      <c r="I28" s="83" t="s">
        <v>31</v>
      </c>
      <c r="J28" s="163">
        <v>316.8</v>
      </c>
      <c r="K28" s="164">
        <v>16.2</v>
      </c>
      <c r="L28" s="172">
        <v>77.7</v>
      </c>
      <c r="M28" s="77" t="s">
        <v>31</v>
      </c>
      <c r="N28" s="77">
        <v>21.7</v>
      </c>
      <c r="O28" s="77">
        <v>45.4</v>
      </c>
      <c r="P28" s="77">
        <v>32.5</v>
      </c>
      <c r="Q28" s="77">
        <v>15.1</v>
      </c>
      <c r="R28" s="78" t="s">
        <v>31</v>
      </c>
      <c r="S28" s="139">
        <v>27.2</v>
      </c>
      <c r="T28" s="164">
        <v>100</v>
      </c>
      <c r="U28" s="172">
        <v>41.3</v>
      </c>
      <c r="V28" s="86"/>
    </row>
    <row r="29" spans="1:22" x14ac:dyDescent="0.25">
      <c r="A29" s="207"/>
      <c r="B29" s="56">
        <v>27</v>
      </c>
      <c r="C29" s="138" t="s">
        <v>4</v>
      </c>
      <c r="D29" s="156" t="s">
        <v>31</v>
      </c>
      <c r="E29" s="80">
        <v>7.1</v>
      </c>
      <c r="F29" s="80">
        <v>40.5</v>
      </c>
      <c r="G29" s="80">
        <v>16.5</v>
      </c>
      <c r="H29" s="80">
        <v>97.2</v>
      </c>
      <c r="I29" s="80" t="s">
        <v>31</v>
      </c>
      <c r="J29" s="165">
        <v>31.7</v>
      </c>
      <c r="K29" s="166">
        <v>20.399999999999999</v>
      </c>
      <c r="L29" s="173">
        <v>13.7</v>
      </c>
      <c r="M29" s="80" t="s">
        <v>31</v>
      </c>
      <c r="N29" s="80">
        <v>28.3</v>
      </c>
      <c r="O29" s="80">
        <v>25.1</v>
      </c>
      <c r="P29" s="80">
        <v>46.3</v>
      </c>
      <c r="Q29" s="80">
        <v>31</v>
      </c>
      <c r="R29" s="81" t="s">
        <v>31</v>
      </c>
      <c r="S29" s="140">
        <v>92</v>
      </c>
      <c r="T29" s="166">
        <v>40.1</v>
      </c>
      <c r="U29" s="173">
        <v>80.099999999999994</v>
      </c>
      <c r="V29" s="86"/>
    </row>
    <row r="30" spans="1:22" x14ac:dyDescent="0.25">
      <c r="A30" s="207"/>
      <c r="B30" s="56">
        <v>28</v>
      </c>
      <c r="C30" s="137" t="s">
        <v>5</v>
      </c>
      <c r="D30" s="157" t="s">
        <v>31</v>
      </c>
      <c r="E30" s="77">
        <v>3.8</v>
      </c>
      <c r="F30" s="77">
        <v>52.9</v>
      </c>
      <c r="G30" s="77">
        <v>7.2</v>
      </c>
      <c r="H30" s="77">
        <v>102</v>
      </c>
      <c r="I30" s="77">
        <v>20.3</v>
      </c>
      <c r="J30" s="163">
        <v>431.2</v>
      </c>
      <c r="K30" s="164">
        <v>34.700000000000003</v>
      </c>
      <c r="L30" s="172">
        <v>12.1</v>
      </c>
      <c r="M30" s="77" t="s">
        <v>31</v>
      </c>
      <c r="N30" s="77">
        <v>31.5</v>
      </c>
      <c r="O30" s="77">
        <v>55.25</v>
      </c>
      <c r="P30" s="77">
        <v>52.5</v>
      </c>
      <c r="Q30" s="77">
        <v>44.85</v>
      </c>
      <c r="R30" s="77">
        <v>25.1</v>
      </c>
      <c r="S30" s="139">
        <v>23.5</v>
      </c>
      <c r="T30" s="164" t="s">
        <v>31</v>
      </c>
      <c r="U30" s="172">
        <v>60.2</v>
      </c>
    </row>
    <row r="31" spans="1:22" x14ac:dyDescent="0.25">
      <c r="A31" s="207"/>
      <c r="B31" s="56">
        <v>29</v>
      </c>
      <c r="C31" s="138" t="s">
        <v>6</v>
      </c>
      <c r="D31" s="156" t="s">
        <v>31</v>
      </c>
      <c r="E31" s="80">
        <v>27.2</v>
      </c>
      <c r="F31" s="80">
        <v>40.1</v>
      </c>
      <c r="G31" s="80">
        <v>49.3</v>
      </c>
      <c r="H31" s="80">
        <v>240</v>
      </c>
      <c r="I31" s="80">
        <v>10.199999999999999</v>
      </c>
      <c r="J31" s="165">
        <v>15.2</v>
      </c>
      <c r="K31" s="166">
        <v>32.200000000000003</v>
      </c>
      <c r="L31" s="173">
        <v>10</v>
      </c>
      <c r="M31" s="80" t="s">
        <v>31</v>
      </c>
      <c r="N31" s="80">
        <v>55</v>
      </c>
      <c r="O31" s="80">
        <v>52.5</v>
      </c>
      <c r="P31" s="80">
        <v>93</v>
      </c>
      <c r="Q31" s="80">
        <v>29</v>
      </c>
      <c r="R31" s="80">
        <v>83.5</v>
      </c>
      <c r="S31" s="140">
        <v>100</v>
      </c>
      <c r="T31" s="166">
        <v>92.6</v>
      </c>
      <c r="U31" s="173">
        <v>66.099999999999994</v>
      </c>
    </row>
    <row r="32" spans="1:22" x14ac:dyDescent="0.25">
      <c r="A32" s="207"/>
      <c r="B32" s="56">
        <v>30</v>
      </c>
      <c r="C32" s="82" t="s">
        <v>7</v>
      </c>
      <c r="D32" s="160" t="s">
        <v>31</v>
      </c>
      <c r="E32" s="83">
        <v>34.1</v>
      </c>
      <c r="F32" s="83">
        <v>98.3</v>
      </c>
      <c r="G32" s="83" t="s">
        <v>31</v>
      </c>
      <c r="H32" s="83">
        <v>154.9</v>
      </c>
      <c r="I32" s="83">
        <v>82.1</v>
      </c>
      <c r="J32" s="167">
        <v>19.7</v>
      </c>
      <c r="K32" s="167">
        <v>16.2</v>
      </c>
      <c r="L32" s="174">
        <v>32.200000000000003</v>
      </c>
      <c r="M32" s="83" t="s">
        <v>31</v>
      </c>
      <c r="N32" s="83">
        <v>78</v>
      </c>
      <c r="O32" s="83">
        <v>22.7</v>
      </c>
      <c r="P32" s="83" t="s">
        <v>31</v>
      </c>
      <c r="Q32" s="83">
        <v>95.5</v>
      </c>
      <c r="R32" s="83">
        <v>68.5</v>
      </c>
      <c r="S32" s="83">
        <v>100</v>
      </c>
      <c r="T32" s="167">
        <v>97.2</v>
      </c>
      <c r="U32" s="174">
        <v>100</v>
      </c>
    </row>
    <row r="33" spans="1:22" ht="15" customHeight="1" x14ac:dyDescent="0.25">
      <c r="A33" s="205" t="s">
        <v>70</v>
      </c>
      <c r="B33" s="56">
        <v>31</v>
      </c>
      <c r="C33" s="138" t="s">
        <v>2</v>
      </c>
      <c r="D33" s="156" t="s">
        <v>31</v>
      </c>
      <c r="E33" s="80">
        <v>7.7130000000000001</v>
      </c>
      <c r="F33" s="80">
        <v>38.54</v>
      </c>
      <c r="G33" s="80">
        <v>19.5</v>
      </c>
      <c r="H33" s="80" t="s">
        <v>31</v>
      </c>
      <c r="I33" s="80" t="s">
        <v>31</v>
      </c>
      <c r="J33" s="165" t="s">
        <v>31</v>
      </c>
      <c r="K33" s="166" t="s">
        <v>92</v>
      </c>
      <c r="L33" s="173" t="s">
        <v>92</v>
      </c>
      <c r="M33" s="80" t="s">
        <v>31</v>
      </c>
      <c r="N33" s="80">
        <v>72</v>
      </c>
      <c r="O33" s="80">
        <v>55.1</v>
      </c>
      <c r="P33" s="80">
        <v>83</v>
      </c>
      <c r="Q33" s="80">
        <v>17</v>
      </c>
      <c r="R33" s="74" t="s">
        <v>31</v>
      </c>
      <c r="S33" s="73" t="s">
        <v>31</v>
      </c>
      <c r="T33" s="166">
        <v>85</v>
      </c>
      <c r="U33" s="173">
        <v>15</v>
      </c>
      <c r="V33" s="86"/>
    </row>
    <row r="34" spans="1:22" x14ac:dyDescent="0.25">
      <c r="A34" s="200"/>
      <c r="B34" s="56">
        <v>32</v>
      </c>
      <c r="C34" s="137" t="s">
        <v>3</v>
      </c>
      <c r="D34" s="159" t="s">
        <v>31</v>
      </c>
      <c r="E34" s="77" t="s">
        <v>31</v>
      </c>
      <c r="F34" s="77" t="s">
        <v>31</v>
      </c>
      <c r="G34" s="77" t="s">
        <v>31</v>
      </c>
      <c r="H34" s="77" t="s">
        <v>31</v>
      </c>
      <c r="I34" s="77" t="s">
        <v>31</v>
      </c>
      <c r="J34" s="163" t="s">
        <v>31</v>
      </c>
      <c r="K34" s="164" t="s">
        <v>92</v>
      </c>
      <c r="L34" s="172" t="s">
        <v>92</v>
      </c>
      <c r="M34" s="77" t="s">
        <v>31</v>
      </c>
      <c r="N34" s="77" t="s">
        <v>31</v>
      </c>
      <c r="O34" s="77">
        <v>47</v>
      </c>
      <c r="P34" s="77">
        <v>14</v>
      </c>
      <c r="Q34" s="77">
        <v>37</v>
      </c>
      <c r="R34" s="78" t="s">
        <v>31</v>
      </c>
      <c r="S34" s="139">
        <v>83</v>
      </c>
      <c r="T34" s="164">
        <v>120</v>
      </c>
      <c r="U34" s="172">
        <v>120</v>
      </c>
      <c r="V34" s="86"/>
    </row>
    <row r="35" spans="1:22" x14ac:dyDescent="0.25">
      <c r="A35" s="200"/>
      <c r="B35" s="56">
        <v>33</v>
      </c>
      <c r="C35" s="138" t="s">
        <v>4</v>
      </c>
      <c r="D35" s="156" t="s">
        <v>31</v>
      </c>
      <c r="E35" s="80" t="s">
        <v>31</v>
      </c>
      <c r="F35" s="80">
        <v>7.1</v>
      </c>
      <c r="G35" s="80">
        <v>1.3</v>
      </c>
      <c r="H35" s="80" t="s">
        <v>31</v>
      </c>
      <c r="I35" s="80" t="s">
        <v>31</v>
      </c>
      <c r="J35" s="165" t="s">
        <v>31</v>
      </c>
      <c r="K35" s="166" t="s">
        <v>92</v>
      </c>
      <c r="L35" s="173" t="s">
        <v>92</v>
      </c>
      <c r="M35" s="80" t="s">
        <v>31</v>
      </c>
      <c r="N35" s="80" t="s">
        <v>31</v>
      </c>
      <c r="O35" s="80">
        <v>58</v>
      </c>
      <c r="P35" s="80">
        <v>45</v>
      </c>
      <c r="Q35" s="80">
        <v>24</v>
      </c>
      <c r="R35" s="81" t="s">
        <v>31</v>
      </c>
      <c r="S35" s="140">
        <v>19</v>
      </c>
      <c r="T35" s="166" t="s">
        <v>31</v>
      </c>
      <c r="U35" s="173">
        <v>99</v>
      </c>
      <c r="V35" s="86"/>
    </row>
    <row r="36" spans="1:22" x14ac:dyDescent="0.25">
      <c r="A36" s="200"/>
      <c r="B36" s="56">
        <v>34</v>
      </c>
      <c r="C36" s="137" t="s">
        <v>5</v>
      </c>
      <c r="D36" s="157" t="s">
        <v>31</v>
      </c>
      <c r="E36" s="77" t="s">
        <v>31</v>
      </c>
      <c r="F36" s="77" t="s">
        <v>31</v>
      </c>
      <c r="G36" s="77">
        <v>1.3</v>
      </c>
      <c r="H36" s="77" t="s">
        <v>31</v>
      </c>
      <c r="I36" s="77" t="s">
        <v>31</v>
      </c>
      <c r="J36" s="163" t="s">
        <v>31</v>
      </c>
      <c r="K36" s="164" t="s">
        <v>92</v>
      </c>
      <c r="L36" s="172" t="s">
        <v>92</v>
      </c>
      <c r="M36" s="78" t="s">
        <v>31</v>
      </c>
      <c r="N36" s="77">
        <v>55.01</v>
      </c>
      <c r="O36" s="77">
        <v>35</v>
      </c>
      <c r="P36" s="77">
        <v>62</v>
      </c>
      <c r="Q36" s="77">
        <v>26</v>
      </c>
      <c r="R36" s="77">
        <v>35</v>
      </c>
      <c r="S36" s="139">
        <v>61.5</v>
      </c>
      <c r="T36" s="164" t="s">
        <v>31</v>
      </c>
      <c r="U36" s="172">
        <v>81</v>
      </c>
    </row>
    <row r="37" spans="1:22" x14ac:dyDescent="0.25">
      <c r="A37" s="200"/>
      <c r="B37" s="56">
        <v>35</v>
      </c>
      <c r="C37" s="138" t="s">
        <v>6</v>
      </c>
      <c r="D37" s="156" t="s">
        <v>31</v>
      </c>
      <c r="E37" s="80" t="s">
        <v>31</v>
      </c>
      <c r="F37" s="80" t="s">
        <v>31</v>
      </c>
      <c r="G37" s="80"/>
      <c r="H37" s="80" t="s">
        <v>31</v>
      </c>
      <c r="I37" s="80" t="s">
        <v>31</v>
      </c>
      <c r="J37" s="165" t="s">
        <v>31</v>
      </c>
      <c r="K37" s="166" t="s">
        <v>92</v>
      </c>
      <c r="L37" s="173" t="s">
        <v>92</v>
      </c>
      <c r="M37" s="80" t="s">
        <v>31</v>
      </c>
      <c r="N37" s="80" t="s">
        <v>31</v>
      </c>
      <c r="O37" s="80">
        <v>105</v>
      </c>
      <c r="P37" s="80">
        <v>62.8</v>
      </c>
      <c r="Q37" s="80">
        <v>29</v>
      </c>
      <c r="R37" s="80">
        <v>108.5</v>
      </c>
      <c r="S37" s="140">
        <v>50</v>
      </c>
      <c r="T37" s="166">
        <v>88</v>
      </c>
      <c r="U37" s="173">
        <v>32</v>
      </c>
    </row>
    <row r="38" spans="1:22" x14ac:dyDescent="0.25">
      <c r="A38" s="203"/>
      <c r="B38" s="56">
        <v>36</v>
      </c>
      <c r="C38" s="137" t="s">
        <v>7</v>
      </c>
      <c r="D38" s="160" t="s">
        <v>31</v>
      </c>
      <c r="E38" s="83" t="s">
        <v>31</v>
      </c>
      <c r="F38" s="83" t="s">
        <v>31</v>
      </c>
      <c r="G38" s="83">
        <v>0.5</v>
      </c>
      <c r="H38" s="83" t="s">
        <v>31</v>
      </c>
      <c r="I38" s="83" t="s">
        <v>31</v>
      </c>
      <c r="J38" s="168"/>
      <c r="K38" s="167" t="s">
        <v>92</v>
      </c>
      <c r="L38" s="174" t="s">
        <v>92</v>
      </c>
      <c r="M38" s="83" t="s">
        <v>31</v>
      </c>
      <c r="N38" s="83" t="s">
        <v>31</v>
      </c>
      <c r="O38" s="83">
        <v>2</v>
      </c>
      <c r="P38" s="83">
        <v>120</v>
      </c>
      <c r="Q38" s="83">
        <v>34</v>
      </c>
      <c r="R38" s="83" t="s">
        <v>31</v>
      </c>
      <c r="S38" s="83">
        <v>103</v>
      </c>
      <c r="T38" s="167" t="s">
        <v>31</v>
      </c>
      <c r="U38" s="174">
        <v>115</v>
      </c>
    </row>
    <row r="39" spans="1:22" ht="15" customHeight="1" x14ac:dyDescent="0.25">
      <c r="A39" s="207" t="s">
        <v>71</v>
      </c>
      <c r="B39" s="56">
        <v>37</v>
      </c>
      <c r="C39" s="72" t="s">
        <v>2</v>
      </c>
      <c r="D39" s="156" t="s">
        <v>31</v>
      </c>
      <c r="E39" s="80">
        <v>10.7</v>
      </c>
      <c r="F39" s="80">
        <v>26.3</v>
      </c>
      <c r="G39" s="80">
        <v>6.5</v>
      </c>
      <c r="H39" s="80">
        <v>0</v>
      </c>
      <c r="I39" s="80" t="s">
        <v>31</v>
      </c>
      <c r="J39" s="165" t="s">
        <v>31</v>
      </c>
      <c r="K39" s="166" t="s">
        <v>92</v>
      </c>
      <c r="L39" s="173" t="s">
        <v>92</v>
      </c>
      <c r="M39" s="80" t="s">
        <v>31</v>
      </c>
      <c r="N39" s="80">
        <v>23</v>
      </c>
      <c r="O39" s="80">
        <v>16</v>
      </c>
      <c r="P39" s="80">
        <v>16</v>
      </c>
      <c r="Q39" s="80">
        <v>29</v>
      </c>
      <c r="R39" s="74" t="s">
        <v>31</v>
      </c>
      <c r="S39" s="73" t="s">
        <v>31</v>
      </c>
      <c r="T39" s="166">
        <v>28</v>
      </c>
      <c r="U39" s="173">
        <v>26</v>
      </c>
    </row>
    <row r="40" spans="1:22" x14ac:dyDescent="0.25">
      <c r="A40" s="207"/>
      <c r="B40" s="56">
        <v>38</v>
      </c>
      <c r="C40" s="137" t="s">
        <v>3</v>
      </c>
      <c r="D40" s="159" t="s">
        <v>31</v>
      </c>
      <c r="E40" s="76" t="s">
        <v>31</v>
      </c>
      <c r="F40" s="77">
        <v>33.1</v>
      </c>
      <c r="G40" s="77">
        <v>6</v>
      </c>
      <c r="H40" s="77" t="s">
        <v>31</v>
      </c>
      <c r="I40" s="77" t="s">
        <v>31</v>
      </c>
      <c r="J40" s="163" t="s">
        <v>31</v>
      </c>
      <c r="K40" s="164" t="s">
        <v>92</v>
      </c>
      <c r="L40" s="172" t="s">
        <v>92</v>
      </c>
      <c r="M40" s="77" t="s">
        <v>31</v>
      </c>
      <c r="N40" s="77" t="s">
        <v>31</v>
      </c>
      <c r="O40" s="77">
        <v>9.6</v>
      </c>
      <c r="P40" s="77">
        <v>24</v>
      </c>
      <c r="Q40" s="77">
        <v>12</v>
      </c>
      <c r="R40" s="78" t="s">
        <v>31</v>
      </c>
      <c r="S40" s="139">
        <v>18</v>
      </c>
      <c r="T40" s="164" t="s">
        <v>31</v>
      </c>
      <c r="U40" s="172">
        <v>28</v>
      </c>
      <c r="V40" s="86"/>
    </row>
    <row r="41" spans="1:22" x14ac:dyDescent="0.25">
      <c r="A41" s="207"/>
      <c r="B41" s="56">
        <v>39</v>
      </c>
      <c r="C41" s="138" t="s">
        <v>4</v>
      </c>
      <c r="D41" s="156" t="s">
        <v>31</v>
      </c>
      <c r="E41" s="80" t="s">
        <v>31</v>
      </c>
      <c r="F41" s="80">
        <v>31</v>
      </c>
      <c r="G41" s="80" t="s">
        <v>31</v>
      </c>
      <c r="H41" s="80" t="s">
        <v>31</v>
      </c>
      <c r="I41" s="80" t="s">
        <v>31</v>
      </c>
      <c r="J41" s="165" t="s">
        <v>31</v>
      </c>
      <c r="K41" s="166" t="s">
        <v>92</v>
      </c>
      <c r="L41" s="173" t="s">
        <v>31</v>
      </c>
      <c r="M41" s="80" t="s">
        <v>31</v>
      </c>
      <c r="N41" s="80" t="s">
        <v>31</v>
      </c>
      <c r="O41" s="80">
        <v>14.5</v>
      </c>
      <c r="P41" s="80">
        <v>15</v>
      </c>
      <c r="Q41" s="80">
        <v>36.5</v>
      </c>
      <c r="R41" s="81" t="s">
        <v>31</v>
      </c>
      <c r="S41" s="140">
        <v>33</v>
      </c>
      <c r="T41" s="166">
        <v>31</v>
      </c>
      <c r="U41" s="173">
        <v>45</v>
      </c>
      <c r="V41" s="86"/>
    </row>
    <row r="42" spans="1:22" x14ac:dyDescent="0.25">
      <c r="A42" s="207"/>
      <c r="B42" s="56">
        <v>40</v>
      </c>
      <c r="C42" s="137" t="s">
        <v>5</v>
      </c>
      <c r="D42" s="157" t="s">
        <v>31</v>
      </c>
      <c r="E42" s="77" t="s">
        <v>31</v>
      </c>
      <c r="F42" s="77">
        <v>42.4</v>
      </c>
      <c r="G42" s="77">
        <v>16.8</v>
      </c>
      <c r="H42" s="77" t="s">
        <v>31</v>
      </c>
      <c r="I42" s="77" t="s">
        <v>31</v>
      </c>
      <c r="J42" s="163" t="s">
        <v>31</v>
      </c>
      <c r="K42" s="164" t="s">
        <v>92</v>
      </c>
      <c r="L42" s="172" t="s">
        <v>31</v>
      </c>
      <c r="M42" s="78" t="s">
        <v>31</v>
      </c>
      <c r="N42" s="78" t="s">
        <v>31</v>
      </c>
      <c r="O42" s="77">
        <v>9.5500000000000007</v>
      </c>
      <c r="P42" s="77">
        <v>27</v>
      </c>
      <c r="Q42" s="77">
        <v>28</v>
      </c>
      <c r="R42" s="77">
        <v>39</v>
      </c>
      <c r="S42" s="139">
        <v>26</v>
      </c>
      <c r="T42" s="164">
        <v>28</v>
      </c>
      <c r="U42" s="172">
        <v>45</v>
      </c>
    </row>
    <row r="43" spans="1:22" x14ac:dyDescent="0.25">
      <c r="A43" s="207"/>
      <c r="B43" s="56">
        <v>41</v>
      </c>
      <c r="C43" s="138" t="s">
        <v>6</v>
      </c>
      <c r="D43" s="156" t="s">
        <v>31</v>
      </c>
      <c r="E43" s="80" t="s">
        <v>31</v>
      </c>
      <c r="F43" s="80">
        <v>9.5</v>
      </c>
      <c r="G43" s="80">
        <v>8</v>
      </c>
      <c r="H43" s="80" t="s">
        <v>31</v>
      </c>
      <c r="I43" s="80" t="s">
        <v>31</v>
      </c>
      <c r="J43" s="165" t="s">
        <v>31</v>
      </c>
      <c r="K43" s="166" t="s">
        <v>92</v>
      </c>
      <c r="L43" s="173" t="s">
        <v>31</v>
      </c>
      <c r="M43" s="80" t="s">
        <v>31</v>
      </c>
      <c r="N43" s="80">
        <v>1.5</v>
      </c>
      <c r="O43" s="80">
        <v>44.45</v>
      </c>
      <c r="P43" s="80">
        <v>16.100000000000001</v>
      </c>
      <c r="Q43" s="80" t="s">
        <v>31</v>
      </c>
      <c r="R43" s="80">
        <v>50.5</v>
      </c>
      <c r="S43" s="140">
        <v>55</v>
      </c>
      <c r="T43" s="166">
        <v>43</v>
      </c>
      <c r="U43" s="173">
        <v>36</v>
      </c>
    </row>
    <row r="44" spans="1:22" x14ac:dyDescent="0.25">
      <c r="A44" s="207"/>
      <c r="B44" s="56">
        <v>42</v>
      </c>
      <c r="C44" s="82" t="s">
        <v>7</v>
      </c>
      <c r="D44" s="160" t="s">
        <v>31</v>
      </c>
      <c r="E44" s="83" t="s">
        <v>31</v>
      </c>
      <c r="F44" s="83">
        <v>4.9000000000000004</v>
      </c>
      <c r="G44" s="83" t="s">
        <v>31</v>
      </c>
      <c r="H44" s="83" t="s">
        <v>31</v>
      </c>
      <c r="I44" s="83" t="s">
        <v>31</v>
      </c>
      <c r="J44" s="167"/>
      <c r="K44" s="167" t="s">
        <v>92</v>
      </c>
      <c r="L44" s="174" t="s">
        <v>31</v>
      </c>
      <c r="M44" s="83" t="s">
        <v>31</v>
      </c>
      <c r="N44" s="83"/>
      <c r="O44" s="83"/>
      <c r="P44" s="83">
        <v>74</v>
      </c>
      <c r="Q44" s="83">
        <v>21</v>
      </c>
      <c r="R44" s="83">
        <v>27</v>
      </c>
      <c r="S44" s="83">
        <v>85</v>
      </c>
      <c r="T44" s="167">
        <v>70</v>
      </c>
      <c r="U44" s="174">
        <v>65</v>
      </c>
    </row>
    <row r="45" spans="1:22" ht="15" customHeight="1" x14ac:dyDescent="0.25">
      <c r="A45" s="203" t="s">
        <v>1</v>
      </c>
      <c r="B45" s="56">
        <v>43</v>
      </c>
      <c r="C45" s="138" t="s">
        <v>2</v>
      </c>
      <c r="D45" s="156" t="s">
        <v>31</v>
      </c>
      <c r="E45" s="80" t="s">
        <v>31</v>
      </c>
      <c r="F45" s="80" t="s">
        <v>31</v>
      </c>
      <c r="G45" s="80" t="s">
        <v>31</v>
      </c>
      <c r="H45" s="80" t="s">
        <v>31</v>
      </c>
      <c r="I45" s="80" t="s">
        <v>31</v>
      </c>
      <c r="J45" s="165" t="s">
        <v>31</v>
      </c>
      <c r="K45" s="166" t="s">
        <v>92</v>
      </c>
      <c r="L45" s="173" t="s">
        <v>92</v>
      </c>
      <c r="M45" s="80" t="s">
        <v>31</v>
      </c>
      <c r="N45" s="80">
        <v>40</v>
      </c>
      <c r="O45" s="80">
        <v>50</v>
      </c>
      <c r="P45" s="80">
        <v>32</v>
      </c>
      <c r="Q45" s="80">
        <v>0.31</v>
      </c>
      <c r="R45" s="80" t="s">
        <v>31</v>
      </c>
      <c r="S45" s="80">
        <v>34</v>
      </c>
      <c r="T45" s="166">
        <v>29</v>
      </c>
      <c r="U45" s="173">
        <v>38</v>
      </c>
    </row>
    <row r="46" spans="1:22" x14ac:dyDescent="0.25">
      <c r="A46" s="204"/>
      <c r="B46" s="56">
        <v>44</v>
      </c>
      <c r="C46" s="137" t="s">
        <v>3</v>
      </c>
      <c r="D46" s="159" t="s">
        <v>31</v>
      </c>
      <c r="E46" s="77" t="s">
        <v>31</v>
      </c>
      <c r="F46" s="77" t="s">
        <v>31</v>
      </c>
      <c r="G46" s="77" t="s">
        <v>31</v>
      </c>
      <c r="H46" s="77" t="s">
        <v>31</v>
      </c>
      <c r="I46" s="77" t="s">
        <v>31</v>
      </c>
      <c r="J46" s="163" t="s">
        <v>31</v>
      </c>
      <c r="K46" s="164" t="s">
        <v>92</v>
      </c>
      <c r="L46" s="172" t="s">
        <v>92</v>
      </c>
      <c r="M46" s="77" t="s">
        <v>31</v>
      </c>
      <c r="N46" s="77" t="s">
        <v>31</v>
      </c>
      <c r="O46" s="77">
        <v>30</v>
      </c>
      <c r="P46" s="77">
        <v>15</v>
      </c>
      <c r="Q46" s="77">
        <v>0.5</v>
      </c>
      <c r="R46" s="76" t="s">
        <v>31</v>
      </c>
      <c r="S46" s="76">
        <v>0.18</v>
      </c>
      <c r="T46" s="164">
        <v>30</v>
      </c>
      <c r="U46" s="172">
        <v>45</v>
      </c>
      <c r="V46" s="86"/>
    </row>
    <row r="47" spans="1:22" x14ac:dyDescent="0.25">
      <c r="A47" s="204"/>
      <c r="B47" s="56">
        <v>45</v>
      </c>
      <c r="C47" s="138" t="s">
        <v>4</v>
      </c>
      <c r="D47" s="156" t="s">
        <v>31</v>
      </c>
      <c r="E47" s="80" t="s">
        <v>31</v>
      </c>
      <c r="F47" s="80" t="s">
        <v>31</v>
      </c>
      <c r="G47" s="80" t="s">
        <v>31</v>
      </c>
      <c r="H47" s="80" t="s">
        <v>31</v>
      </c>
      <c r="I47" s="80" t="s">
        <v>31</v>
      </c>
      <c r="J47" s="165" t="s">
        <v>31</v>
      </c>
      <c r="K47" s="166" t="s">
        <v>92</v>
      </c>
      <c r="L47" s="173" t="s">
        <v>92</v>
      </c>
      <c r="M47" s="80" t="s">
        <v>31</v>
      </c>
      <c r="N47" s="80" t="s">
        <v>31</v>
      </c>
      <c r="O47" s="80">
        <v>16</v>
      </c>
      <c r="P47" s="80">
        <v>21</v>
      </c>
      <c r="Q47" s="80">
        <v>32</v>
      </c>
      <c r="R47" s="80"/>
      <c r="S47" s="80">
        <v>7</v>
      </c>
      <c r="T47" s="166">
        <v>11</v>
      </c>
      <c r="U47" s="173">
        <v>24</v>
      </c>
      <c r="V47" s="86"/>
    </row>
    <row r="48" spans="1:22" x14ac:dyDescent="0.25">
      <c r="A48" s="204"/>
      <c r="B48" s="56">
        <v>46</v>
      </c>
      <c r="C48" s="137" t="s">
        <v>5</v>
      </c>
      <c r="D48" s="157" t="s">
        <v>31</v>
      </c>
      <c r="E48" s="77" t="s">
        <v>31</v>
      </c>
      <c r="F48" s="77" t="s">
        <v>31</v>
      </c>
      <c r="G48" s="77" t="s">
        <v>31</v>
      </c>
      <c r="H48" s="77" t="s">
        <v>31</v>
      </c>
      <c r="I48" s="77" t="s">
        <v>31</v>
      </c>
      <c r="J48" s="163" t="s">
        <v>31</v>
      </c>
      <c r="K48" s="164" t="s">
        <v>92</v>
      </c>
      <c r="L48" s="172" t="s">
        <v>92</v>
      </c>
      <c r="M48" s="78" t="s">
        <v>31</v>
      </c>
      <c r="N48" s="78" t="s">
        <v>31</v>
      </c>
      <c r="O48" s="77">
        <v>29</v>
      </c>
      <c r="P48" s="77" t="s">
        <v>31</v>
      </c>
      <c r="Q48" s="77">
        <v>11</v>
      </c>
      <c r="R48" s="77">
        <v>0.25</v>
      </c>
      <c r="S48" s="77">
        <v>24</v>
      </c>
      <c r="T48" s="164">
        <v>29</v>
      </c>
      <c r="U48" s="172">
        <v>7</v>
      </c>
    </row>
    <row r="49" spans="1:22" x14ac:dyDescent="0.25">
      <c r="A49" s="204"/>
      <c r="B49" s="56">
        <v>47</v>
      </c>
      <c r="C49" s="138" t="s">
        <v>6</v>
      </c>
      <c r="D49" s="156" t="s">
        <v>31</v>
      </c>
      <c r="E49" s="80" t="s">
        <v>31</v>
      </c>
      <c r="F49" s="80" t="s">
        <v>31</v>
      </c>
      <c r="G49" s="80" t="s">
        <v>31</v>
      </c>
      <c r="H49" s="80" t="s">
        <v>31</v>
      </c>
      <c r="I49" s="80" t="s">
        <v>31</v>
      </c>
      <c r="J49" s="165" t="s">
        <v>31</v>
      </c>
      <c r="K49" s="166" t="s">
        <v>92</v>
      </c>
      <c r="L49" s="173" t="s">
        <v>92</v>
      </c>
      <c r="M49" s="80" t="s">
        <v>31</v>
      </c>
      <c r="N49" s="80" t="s">
        <v>31</v>
      </c>
      <c r="O49" s="80">
        <v>32</v>
      </c>
      <c r="P49" s="80">
        <v>4</v>
      </c>
      <c r="Q49" s="80">
        <v>6</v>
      </c>
      <c r="R49" s="80" t="s">
        <v>31</v>
      </c>
      <c r="S49" s="80">
        <v>20</v>
      </c>
      <c r="T49" s="166">
        <v>15</v>
      </c>
      <c r="U49" s="173" t="s">
        <v>31</v>
      </c>
    </row>
    <row r="50" spans="1:22" x14ac:dyDescent="0.25">
      <c r="A50" s="205"/>
      <c r="B50" s="56">
        <v>48</v>
      </c>
      <c r="C50" s="137" t="s">
        <v>7</v>
      </c>
      <c r="D50" s="160" t="s">
        <v>31</v>
      </c>
      <c r="E50" s="83" t="s">
        <v>31</v>
      </c>
      <c r="F50" s="83" t="s">
        <v>31</v>
      </c>
      <c r="G50" s="83" t="s">
        <v>31</v>
      </c>
      <c r="H50" s="83" t="s">
        <v>31</v>
      </c>
      <c r="I50" s="83" t="s">
        <v>31</v>
      </c>
      <c r="J50" s="168"/>
      <c r="K50" s="167" t="s">
        <v>92</v>
      </c>
      <c r="L50" s="174" t="s">
        <v>92</v>
      </c>
      <c r="M50" s="83" t="s">
        <v>31</v>
      </c>
      <c r="N50" s="83" t="s">
        <v>31</v>
      </c>
      <c r="O50" s="83">
        <v>29</v>
      </c>
      <c r="P50" s="83">
        <v>14</v>
      </c>
      <c r="Q50" s="83">
        <v>33</v>
      </c>
      <c r="R50" s="83">
        <v>15</v>
      </c>
      <c r="S50" s="83">
        <v>0.41</v>
      </c>
      <c r="T50" s="167">
        <v>40</v>
      </c>
      <c r="U50" s="174">
        <v>28</v>
      </c>
    </row>
    <row r="51" spans="1:22" ht="15" customHeight="1" x14ac:dyDescent="0.25">
      <c r="A51" s="207" t="s">
        <v>72</v>
      </c>
      <c r="B51" s="56">
        <v>49</v>
      </c>
      <c r="C51" s="72" t="s">
        <v>2</v>
      </c>
      <c r="D51" s="156" t="s">
        <v>31</v>
      </c>
      <c r="E51" s="80">
        <v>8.24</v>
      </c>
      <c r="F51" s="80">
        <v>8.24</v>
      </c>
      <c r="G51" s="80">
        <v>8.35</v>
      </c>
      <c r="H51" s="80">
        <v>16.97</v>
      </c>
      <c r="I51" s="80" t="s">
        <v>31</v>
      </c>
      <c r="J51" s="165" t="s">
        <v>31</v>
      </c>
      <c r="K51" s="166" t="s">
        <v>92</v>
      </c>
      <c r="L51" s="173" t="s">
        <v>92</v>
      </c>
      <c r="M51" s="80" t="s">
        <v>31</v>
      </c>
      <c r="N51" s="80">
        <v>23</v>
      </c>
      <c r="O51" s="80">
        <v>23</v>
      </c>
      <c r="P51" s="80">
        <v>45</v>
      </c>
      <c r="Q51" s="80">
        <v>53.3</v>
      </c>
      <c r="R51" s="73" t="s">
        <v>31</v>
      </c>
      <c r="S51" s="73" t="s">
        <v>31</v>
      </c>
      <c r="T51" s="166" t="s">
        <v>92</v>
      </c>
      <c r="U51" s="173" t="s">
        <v>92</v>
      </c>
      <c r="V51" s="86"/>
    </row>
    <row r="52" spans="1:22" x14ac:dyDescent="0.25">
      <c r="A52" s="207"/>
      <c r="B52" s="56">
        <v>50</v>
      </c>
      <c r="C52" s="137" t="s">
        <v>3</v>
      </c>
      <c r="D52" s="159">
        <v>3.52</v>
      </c>
      <c r="E52" s="77">
        <v>13.85</v>
      </c>
      <c r="F52" s="77">
        <v>13.85</v>
      </c>
      <c r="G52" s="77">
        <v>14.6</v>
      </c>
      <c r="H52" s="77">
        <v>9.5500000000000007</v>
      </c>
      <c r="I52" s="77" t="s">
        <v>31</v>
      </c>
      <c r="J52" s="163">
        <v>7.3</v>
      </c>
      <c r="K52" s="164" t="s">
        <v>92</v>
      </c>
      <c r="L52" s="172" t="s">
        <v>92</v>
      </c>
      <c r="M52" s="77">
        <v>22</v>
      </c>
      <c r="N52" s="77">
        <v>9</v>
      </c>
      <c r="O52" s="77">
        <v>9</v>
      </c>
      <c r="P52" s="77">
        <v>16</v>
      </c>
      <c r="Q52" s="77">
        <v>13</v>
      </c>
      <c r="R52" s="77" t="s">
        <v>31</v>
      </c>
      <c r="S52" s="77">
        <v>67</v>
      </c>
      <c r="T52" s="164" t="s">
        <v>92</v>
      </c>
      <c r="U52" s="172" t="s">
        <v>92</v>
      </c>
      <c r="V52" s="86"/>
    </row>
    <row r="53" spans="1:22" x14ac:dyDescent="0.25">
      <c r="A53" s="207"/>
      <c r="B53" s="56">
        <v>51</v>
      </c>
      <c r="C53" s="138" t="s">
        <v>4</v>
      </c>
      <c r="D53" s="156" t="s">
        <v>31</v>
      </c>
      <c r="E53" s="80">
        <v>2.31</v>
      </c>
      <c r="F53" s="80">
        <v>2.31</v>
      </c>
      <c r="G53" s="80">
        <v>1.83</v>
      </c>
      <c r="H53" s="80">
        <v>5.74</v>
      </c>
      <c r="I53" s="80" t="s">
        <v>31</v>
      </c>
      <c r="J53" s="165">
        <v>4.0199999999999996</v>
      </c>
      <c r="K53" s="166" t="s">
        <v>92</v>
      </c>
      <c r="L53" s="173" t="s">
        <v>92</v>
      </c>
      <c r="M53" s="80" t="s">
        <v>31</v>
      </c>
      <c r="N53" s="80">
        <v>25</v>
      </c>
      <c r="O53" s="80">
        <v>25</v>
      </c>
      <c r="P53" s="80">
        <v>26.5</v>
      </c>
      <c r="Q53" s="80">
        <v>21.5</v>
      </c>
      <c r="R53" s="80" t="s">
        <v>31</v>
      </c>
      <c r="S53" s="80">
        <v>52</v>
      </c>
      <c r="T53" s="166" t="s">
        <v>92</v>
      </c>
      <c r="U53" s="173" t="s">
        <v>92</v>
      </c>
      <c r="V53" s="86"/>
    </row>
    <row r="54" spans="1:22" x14ac:dyDescent="0.25">
      <c r="A54" s="207"/>
      <c r="B54" s="56">
        <v>52</v>
      </c>
      <c r="C54" s="137" t="s">
        <v>5</v>
      </c>
      <c r="D54" s="157" t="s">
        <v>31</v>
      </c>
      <c r="E54" s="77">
        <v>3.77</v>
      </c>
      <c r="F54" s="77">
        <v>0</v>
      </c>
      <c r="G54" s="77">
        <v>1.93</v>
      </c>
      <c r="H54" s="77">
        <v>3.79</v>
      </c>
      <c r="I54" s="77" t="s">
        <v>31</v>
      </c>
      <c r="J54" s="163">
        <v>27</v>
      </c>
      <c r="K54" s="164" t="s">
        <v>92</v>
      </c>
      <c r="L54" s="172" t="s">
        <v>92</v>
      </c>
      <c r="M54" s="78" t="s">
        <v>31</v>
      </c>
      <c r="N54" s="77">
        <v>13</v>
      </c>
      <c r="O54" s="77">
        <v>19</v>
      </c>
      <c r="P54" s="77">
        <v>29.5</v>
      </c>
      <c r="Q54" s="77">
        <v>22.25</v>
      </c>
      <c r="R54" s="77">
        <v>41</v>
      </c>
      <c r="S54" s="77">
        <v>11.5</v>
      </c>
      <c r="T54" s="164" t="s">
        <v>92</v>
      </c>
      <c r="U54" s="172" t="s">
        <v>92</v>
      </c>
    </row>
    <row r="55" spans="1:22" x14ac:dyDescent="0.25">
      <c r="A55" s="207"/>
      <c r="B55" s="56">
        <v>53</v>
      </c>
      <c r="C55" s="138" t="s">
        <v>6</v>
      </c>
      <c r="D55" s="156" t="s">
        <v>31</v>
      </c>
      <c r="E55" s="80">
        <v>5.3</v>
      </c>
      <c r="F55" s="80"/>
      <c r="G55" s="80">
        <v>6.83</v>
      </c>
      <c r="H55" s="80">
        <v>26.66</v>
      </c>
      <c r="I55" s="80" t="s">
        <v>31</v>
      </c>
      <c r="J55" s="165"/>
      <c r="K55" s="166" t="s">
        <v>92</v>
      </c>
      <c r="L55" s="173" t="s">
        <v>92</v>
      </c>
      <c r="M55" s="80" t="s">
        <v>31</v>
      </c>
      <c r="N55" s="80">
        <v>22.5</v>
      </c>
      <c r="O55" s="80">
        <v>35</v>
      </c>
      <c r="P55" s="80">
        <v>63.5</v>
      </c>
      <c r="Q55" s="80">
        <v>20.5</v>
      </c>
      <c r="R55" s="80">
        <v>34</v>
      </c>
      <c r="S55" s="80">
        <v>114</v>
      </c>
      <c r="T55" s="166" t="s">
        <v>92</v>
      </c>
      <c r="U55" s="173" t="s">
        <v>92</v>
      </c>
    </row>
    <row r="56" spans="1:22" x14ac:dyDescent="0.25">
      <c r="A56" s="207"/>
      <c r="B56" s="56">
        <v>54</v>
      </c>
      <c r="C56" s="82" t="s">
        <v>7</v>
      </c>
      <c r="D56" s="160" t="s">
        <v>31</v>
      </c>
      <c r="E56" s="83">
        <v>0</v>
      </c>
      <c r="F56" s="83">
        <v>3.22</v>
      </c>
      <c r="G56" s="83">
        <v>8.08</v>
      </c>
      <c r="H56" s="83">
        <v>25.53</v>
      </c>
      <c r="I56" s="83" t="s">
        <v>31</v>
      </c>
      <c r="J56" s="167"/>
      <c r="K56" s="167" t="s">
        <v>92</v>
      </c>
      <c r="L56" s="174" t="s">
        <v>92</v>
      </c>
      <c r="M56" s="83" t="s">
        <v>31</v>
      </c>
      <c r="N56" s="83">
        <v>32</v>
      </c>
      <c r="O56" s="83">
        <v>80</v>
      </c>
      <c r="P56" s="83">
        <v>120</v>
      </c>
      <c r="Q56" s="83">
        <v>43</v>
      </c>
      <c r="R56" s="83">
        <v>96</v>
      </c>
      <c r="S56" s="83">
        <v>120</v>
      </c>
      <c r="T56" s="167" t="s">
        <v>31</v>
      </c>
      <c r="U56" s="174" t="s">
        <v>31</v>
      </c>
    </row>
    <row r="57" spans="1:22" ht="15" customHeight="1" x14ac:dyDescent="0.25">
      <c r="A57" s="205" t="s">
        <v>62</v>
      </c>
      <c r="B57" s="56">
        <v>55</v>
      </c>
      <c r="C57" s="138" t="s">
        <v>2</v>
      </c>
      <c r="D57" s="156" t="s">
        <v>31</v>
      </c>
      <c r="E57" s="80">
        <v>1.5E-3</v>
      </c>
      <c r="F57" s="80" t="s">
        <v>31</v>
      </c>
      <c r="G57" s="80" t="s">
        <v>31</v>
      </c>
      <c r="H57" s="80">
        <v>25.6</v>
      </c>
      <c r="I57" s="80" t="s">
        <v>31</v>
      </c>
      <c r="J57" s="165">
        <v>0.55900000000000005</v>
      </c>
      <c r="K57" s="166">
        <v>1.127</v>
      </c>
      <c r="L57" s="173" t="s">
        <v>31</v>
      </c>
      <c r="M57" s="80" t="s">
        <v>31</v>
      </c>
      <c r="N57" s="80">
        <v>56</v>
      </c>
      <c r="O57" s="80">
        <v>16.2</v>
      </c>
      <c r="P57" s="80" t="s">
        <v>31</v>
      </c>
      <c r="Q57" s="80">
        <v>78.2</v>
      </c>
      <c r="R57" s="80" t="s">
        <v>31</v>
      </c>
      <c r="S57" s="80">
        <v>44</v>
      </c>
      <c r="T57" s="166">
        <v>78</v>
      </c>
      <c r="U57" s="173">
        <v>78</v>
      </c>
      <c r="V57" s="86"/>
    </row>
    <row r="58" spans="1:22" x14ac:dyDescent="0.25">
      <c r="A58" s="200"/>
      <c r="B58" s="56">
        <v>56</v>
      </c>
      <c r="C58" s="137" t="s">
        <v>3</v>
      </c>
      <c r="D58" s="159" t="s">
        <v>31</v>
      </c>
      <c r="E58" s="77">
        <v>10.6</v>
      </c>
      <c r="F58" s="77">
        <v>16.600000000000001</v>
      </c>
      <c r="G58" s="77" t="s">
        <v>31</v>
      </c>
      <c r="H58" s="77">
        <v>0.8</v>
      </c>
      <c r="I58" s="77" t="s">
        <v>31</v>
      </c>
      <c r="J58" s="163">
        <v>0.125</v>
      </c>
      <c r="K58" s="164">
        <v>1.9</v>
      </c>
      <c r="L58" s="172" t="s">
        <v>31</v>
      </c>
      <c r="M58" s="77" t="s">
        <v>31</v>
      </c>
      <c r="N58" s="77">
        <v>10.23</v>
      </c>
      <c r="O58" s="77">
        <v>7.46</v>
      </c>
      <c r="P58" s="77">
        <v>28</v>
      </c>
      <c r="Q58" s="77">
        <v>22</v>
      </c>
      <c r="R58" s="76" t="s">
        <v>31</v>
      </c>
      <c r="S58" s="76">
        <v>24.2</v>
      </c>
      <c r="T58" s="164">
        <v>25</v>
      </c>
      <c r="U58" s="172">
        <v>21.8</v>
      </c>
      <c r="V58" s="86"/>
    </row>
    <row r="59" spans="1:22" x14ac:dyDescent="0.25">
      <c r="A59" s="200"/>
      <c r="B59" s="56">
        <v>57</v>
      </c>
      <c r="C59" s="138" t="s">
        <v>4</v>
      </c>
      <c r="D59" s="156" t="s">
        <v>31</v>
      </c>
      <c r="E59" s="80">
        <v>0</v>
      </c>
      <c r="F59" s="80">
        <v>2.1</v>
      </c>
      <c r="G59" s="80">
        <v>0</v>
      </c>
      <c r="H59" s="80">
        <v>139</v>
      </c>
      <c r="I59" s="80" t="s">
        <v>31</v>
      </c>
      <c r="J59" s="165">
        <v>0.497</v>
      </c>
      <c r="K59" s="166">
        <v>0.36</v>
      </c>
      <c r="L59" s="173" t="s">
        <v>31</v>
      </c>
      <c r="M59" s="80" t="s">
        <v>31</v>
      </c>
      <c r="N59" s="80">
        <v>5.3</v>
      </c>
      <c r="O59" s="80">
        <v>12</v>
      </c>
      <c r="P59" s="80">
        <v>54</v>
      </c>
      <c r="Q59" s="80">
        <v>27</v>
      </c>
      <c r="R59" s="80" t="s">
        <v>31</v>
      </c>
      <c r="S59" s="80">
        <v>24</v>
      </c>
      <c r="T59" s="166">
        <v>34.6</v>
      </c>
      <c r="U59" s="173">
        <v>21.4</v>
      </c>
      <c r="V59" s="86"/>
    </row>
    <row r="60" spans="1:22" x14ac:dyDescent="0.25">
      <c r="A60" s="200"/>
      <c r="B60" s="56">
        <v>58</v>
      </c>
      <c r="C60" s="137" t="s">
        <v>5</v>
      </c>
      <c r="D60" s="157" t="s">
        <v>31</v>
      </c>
      <c r="E60" s="77">
        <v>0.17</v>
      </c>
      <c r="F60" s="77">
        <v>1.5</v>
      </c>
      <c r="G60" s="77">
        <v>0</v>
      </c>
      <c r="H60" s="77">
        <v>0.17</v>
      </c>
      <c r="I60" s="77" t="s">
        <v>31</v>
      </c>
      <c r="J60" s="163">
        <v>0.628</v>
      </c>
      <c r="K60" s="164">
        <v>0.95</v>
      </c>
      <c r="L60" s="172" t="s">
        <v>31</v>
      </c>
      <c r="M60" s="78" t="s">
        <v>31</v>
      </c>
      <c r="N60" s="77">
        <v>18</v>
      </c>
      <c r="O60" s="77">
        <v>44</v>
      </c>
      <c r="P60" s="77">
        <v>9</v>
      </c>
      <c r="Q60" s="77">
        <v>26</v>
      </c>
      <c r="R60" s="77">
        <v>55</v>
      </c>
      <c r="S60" s="77">
        <v>15.08</v>
      </c>
      <c r="T60" s="164">
        <v>12</v>
      </c>
      <c r="U60" s="172">
        <v>13.2</v>
      </c>
    </row>
    <row r="61" spans="1:22" x14ac:dyDescent="0.25">
      <c r="A61" s="200"/>
      <c r="B61" s="56">
        <v>59</v>
      </c>
      <c r="C61" s="138" t="s">
        <v>6</v>
      </c>
      <c r="D61" s="156" t="s">
        <v>31</v>
      </c>
      <c r="E61" s="80" t="s">
        <v>31</v>
      </c>
      <c r="F61" s="80">
        <v>0.26900000000000002</v>
      </c>
      <c r="G61" s="80">
        <v>0</v>
      </c>
      <c r="H61" s="80" t="s">
        <v>31</v>
      </c>
      <c r="I61" s="80">
        <v>9.7000000000000003E-2</v>
      </c>
      <c r="J61" s="165" t="s">
        <v>31</v>
      </c>
      <c r="K61" s="166">
        <v>0.59</v>
      </c>
      <c r="L61" s="173" t="s">
        <v>31</v>
      </c>
      <c r="M61" s="80" t="s">
        <v>31</v>
      </c>
      <c r="N61" s="80" t="s">
        <v>31</v>
      </c>
      <c r="O61" s="80">
        <v>7.5</v>
      </c>
      <c r="P61" s="80">
        <v>0.09</v>
      </c>
      <c r="Q61" s="80">
        <v>13.4</v>
      </c>
      <c r="R61" s="80">
        <v>32</v>
      </c>
      <c r="S61" s="80">
        <v>43.1</v>
      </c>
      <c r="T61" s="166">
        <v>15</v>
      </c>
      <c r="U61" s="173">
        <v>31</v>
      </c>
    </row>
    <row r="62" spans="1:22" x14ac:dyDescent="0.25">
      <c r="A62" s="203"/>
      <c r="B62" s="56">
        <v>60</v>
      </c>
      <c r="C62" s="137" t="s">
        <v>7</v>
      </c>
      <c r="D62" s="160" t="s">
        <v>31</v>
      </c>
      <c r="E62" s="83">
        <v>0.3</v>
      </c>
      <c r="F62" s="83">
        <v>1.8680000000000001</v>
      </c>
      <c r="G62" s="83">
        <v>0</v>
      </c>
      <c r="H62" s="83">
        <v>1.33</v>
      </c>
      <c r="I62" s="83">
        <v>1</v>
      </c>
      <c r="J62" s="168">
        <v>0.26</v>
      </c>
      <c r="K62" s="167">
        <v>0.11799999999999999</v>
      </c>
      <c r="L62" s="174" t="s">
        <v>31</v>
      </c>
      <c r="M62" s="83" t="s">
        <v>31</v>
      </c>
      <c r="N62" s="83">
        <v>44.1</v>
      </c>
      <c r="O62" s="83">
        <v>42.5</v>
      </c>
      <c r="P62" s="83">
        <v>90</v>
      </c>
      <c r="Q62" s="83">
        <v>30.2</v>
      </c>
      <c r="R62" s="83">
        <v>40</v>
      </c>
      <c r="S62" s="83">
        <v>45</v>
      </c>
      <c r="T62" s="167">
        <v>58</v>
      </c>
      <c r="U62" s="174">
        <v>29.5</v>
      </c>
    </row>
    <row r="63" spans="1:22" ht="15" customHeight="1" x14ac:dyDescent="0.25">
      <c r="A63" s="207" t="s">
        <v>79</v>
      </c>
      <c r="B63" s="56">
        <v>61</v>
      </c>
      <c r="C63" s="72" t="s">
        <v>2</v>
      </c>
      <c r="D63" s="156" t="s">
        <v>31</v>
      </c>
      <c r="E63" s="80">
        <v>12.9</v>
      </c>
      <c r="F63" s="80">
        <v>14.7</v>
      </c>
      <c r="G63" s="80">
        <v>3.2</v>
      </c>
      <c r="H63" s="80">
        <v>0</v>
      </c>
      <c r="I63" s="80" t="s">
        <v>31</v>
      </c>
      <c r="J63" s="165">
        <v>0.8</v>
      </c>
      <c r="K63" s="166">
        <v>1.3</v>
      </c>
      <c r="L63" s="173" t="s">
        <v>31</v>
      </c>
      <c r="M63" s="80" t="s">
        <v>31</v>
      </c>
      <c r="N63" s="80">
        <v>120</v>
      </c>
      <c r="O63" s="80">
        <v>100.2</v>
      </c>
      <c r="P63" s="80">
        <v>84.1</v>
      </c>
      <c r="Q63" s="80">
        <v>67</v>
      </c>
      <c r="R63" s="80" t="s">
        <v>31</v>
      </c>
      <c r="S63" s="80">
        <v>45</v>
      </c>
      <c r="T63" s="166">
        <v>120</v>
      </c>
      <c r="U63" s="173">
        <v>120</v>
      </c>
      <c r="V63" s="86"/>
    </row>
    <row r="64" spans="1:22" x14ac:dyDescent="0.25">
      <c r="A64" s="207"/>
      <c r="B64" s="56">
        <v>62</v>
      </c>
      <c r="C64" s="137" t="s">
        <v>3</v>
      </c>
      <c r="D64" s="159" t="s">
        <v>31</v>
      </c>
      <c r="E64" s="77" t="s">
        <v>31</v>
      </c>
      <c r="F64" s="77">
        <v>7.4</v>
      </c>
      <c r="G64" s="77">
        <v>6.4</v>
      </c>
      <c r="H64" s="77" t="s">
        <v>31</v>
      </c>
      <c r="I64" s="77" t="s">
        <v>31</v>
      </c>
      <c r="J64" s="163">
        <v>1.2</v>
      </c>
      <c r="K64" s="164" t="s">
        <v>92</v>
      </c>
      <c r="L64" s="172" t="s">
        <v>92</v>
      </c>
      <c r="M64" s="77" t="s">
        <v>31</v>
      </c>
      <c r="N64" s="77">
        <v>53</v>
      </c>
      <c r="O64" s="77">
        <v>114.2</v>
      </c>
      <c r="P64" s="77">
        <v>93.1</v>
      </c>
      <c r="Q64" s="77">
        <v>81.2</v>
      </c>
      <c r="R64" s="76" t="s">
        <v>31</v>
      </c>
      <c r="S64" s="76">
        <v>120</v>
      </c>
      <c r="T64" s="164">
        <v>120</v>
      </c>
      <c r="U64" s="172">
        <v>120</v>
      </c>
      <c r="V64" s="86"/>
    </row>
    <row r="65" spans="1:22" x14ac:dyDescent="0.25">
      <c r="A65" s="207"/>
      <c r="B65" s="56">
        <v>63</v>
      </c>
      <c r="C65" s="138" t="s">
        <v>4</v>
      </c>
      <c r="D65" s="156" t="s">
        <v>31</v>
      </c>
      <c r="E65" s="80" t="s">
        <v>31</v>
      </c>
      <c r="F65" s="80">
        <v>24.7</v>
      </c>
      <c r="G65" s="80">
        <v>2.6</v>
      </c>
      <c r="H65" s="80" t="s">
        <v>31</v>
      </c>
      <c r="I65" s="80" t="s">
        <v>31</v>
      </c>
      <c r="J65" s="165">
        <v>7.2</v>
      </c>
      <c r="K65" s="166" t="s">
        <v>92</v>
      </c>
      <c r="L65" s="173" t="s">
        <v>31</v>
      </c>
      <c r="M65" s="80" t="s">
        <v>31</v>
      </c>
      <c r="N65" s="80">
        <v>120</v>
      </c>
      <c r="O65" s="80">
        <v>76</v>
      </c>
      <c r="P65" s="80">
        <v>101.5</v>
      </c>
      <c r="Q65" s="80" t="s">
        <v>31</v>
      </c>
      <c r="R65" s="80" t="s">
        <v>31</v>
      </c>
      <c r="S65" s="80">
        <v>120</v>
      </c>
      <c r="T65" s="166">
        <v>120</v>
      </c>
      <c r="U65" s="173">
        <v>58</v>
      </c>
      <c r="V65" s="86"/>
    </row>
    <row r="66" spans="1:22" x14ac:dyDescent="0.25">
      <c r="A66" s="207"/>
      <c r="B66" s="56">
        <v>64</v>
      </c>
      <c r="C66" s="137" t="s">
        <v>5</v>
      </c>
      <c r="D66" s="157" t="s">
        <v>31</v>
      </c>
      <c r="E66" s="77">
        <v>3740</v>
      </c>
      <c r="F66" s="77">
        <v>24.6</v>
      </c>
      <c r="G66" s="77">
        <v>0.6</v>
      </c>
      <c r="H66" s="77" t="s">
        <v>31</v>
      </c>
      <c r="I66" s="77">
        <v>1.18</v>
      </c>
      <c r="J66" s="163">
        <v>2.6</v>
      </c>
      <c r="K66" s="164" t="s">
        <v>92</v>
      </c>
      <c r="L66" s="172" t="s">
        <v>31</v>
      </c>
      <c r="M66" s="78" t="s">
        <v>31</v>
      </c>
      <c r="N66" s="77">
        <v>94</v>
      </c>
      <c r="O66" s="77">
        <v>78.8</v>
      </c>
      <c r="P66" s="77">
        <v>108</v>
      </c>
      <c r="Q66" s="77" t="s">
        <v>31</v>
      </c>
      <c r="R66" s="77" t="s">
        <v>31</v>
      </c>
      <c r="S66" s="77">
        <v>113</v>
      </c>
      <c r="T66" s="164">
        <v>120</v>
      </c>
      <c r="U66" s="172">
        <v>120</v>
      </c>
    </row>
    <row r="67" spans="1:22" x14ac:dyDescent="0.25">
      <c r="A67" s="207"/>
      <c r="B67" s="56">
        <v>65</v>
      </c>
      <c r="C67" s="138" t="s">
        <v>6</v>
      </c>
      <c r="D67" s="156" t="s">
        <v>31</v>
      </c>
      <c r="E67" s="80">
        <v>223.51</v>
      </c>
      <c r="F67" s="80">
        <v>0.2</v>
      </c>
      <c r="G67" s="80">
        <v>7.5</v>
      </c>
      <c r="H67" s="80" t="s">
        <v>31</v>
      </c>
      <c r="I67" s="80">
        <v>0.9</v>
      </c>
      <c r="J67" s="165">
        <v>9.6</v>
      </c>
      <c r="K67" s="166" t="s">
        <v>92</v>
      </c>
      <c r="L67" s="173" t="s">
        <v>31</v>
      </c>
      <c r="M67" s="80" t="s">
        <v>31</v>
      </c>
      <c r="N67" s="80">
        <v>47.9</v>
      </c>
      <c r="O67" s="80">
        <v>71.2</v>
      </c>
      <c r="P67" s="80">
        <v>88.95</v>
      </c>
      <c r="Q67" s="80" t="s">
        <v>31</v>
      </c>
      <c r="R67" s="80">
        <v>120</v>
      </c>
      <c r="S67" s="80">
        <v>120</v>
      </c>
      <c r="T67" s="166">
        <v>25</v>
      </c>
      <c r="U67" s="173">
        <v>111</v>
      </c>
    </row>
    <row r="68" spans="1:22" x14ac:dyDescent="0.25">
      <c r="A68" s="207"/>
      <c r="B68" s="56">
        <v>66</v>
      </c>
      <c r="C68" s="82" t="s">
        <v>7</v>
      </c>
      <c r="D68" s="160" t="s">
        <v>31</v>
      </c>
      <c r="E68" s="83">
        <v>4.2</v>
      </c>
      <c r="F68" s="83">
        <v>45.7</v>
      </c>
      <c r="G68" s="83" t="s">
        <v>31</v>
      </c>
      <c r="H68" s="83" t="s">
        <v>31</v>
      </c>
      <c r="I68" s="83">
        <v>18.7</v>
      </c>
      <c r="J68" s="167">
        <v>6.9</v>
      </c>
      <c r="K68" s="167" t="s">
        <v>92</v>
      </c>
      <c r="L68" s="174" t="s">
        <v>31</v>
      </c>
      <c r="M68" s="83" t="s">
        <v>31</v>
      </c>
      <c r="N68" s="83">
        <v>120</v>
      </c>
      <c r="O68" s="83">
        <v>79.650000000000006</v>
      </c>
      <c r="P68" s="83">
        <v>120</v>
      </c>
      <c r="Q68" s="77" t="s">
        <v>31</v>
      </c>
      <c r="R68" s="83">
        <v>56</v>
      </c>
      <c r="S68" s="83">
        <v>80</v>
      </c>
      <c r="T68" s="167">
        <v>120</v>
      </c>
      <c r="U68" s="174">
        <v>17</v>
      </c>
    </row>
    <row r="69" spans="1:22" ht="15" customHeight="1" x14ac:dyDescent="0.25">
      <c r="A69" s="205" t="s">
        <v>68</v>
      </c>
      <c r="B69" s="56">
        <v>67</v>
      </c>
      <c r="C69" s="138" t="s">
        <v>2</v>
      </c>
      <c r="D69" s="156" t="s">
        <v>31</v>
      </c>
      <c r="E69" s="80">
        <v>12.4</v>
      </c>
      <c r="F69" s="80" t="s">
        <v>31</v>
      </c>
      <c r="G69" s="80">
        <v>4.59</v>
      </c>
      <c r="H69" s="80">
        <v>0</v>
      </c>
      <c r="I69" s="80" t="s">
        <v>31</v>
      </c>
      <c r="J69" s="165" t="s">
        <v>31</v>
      </c>
      <c r="K69" s="166" t="s">
        <v>92</v>
      </c>
      <c r="L69" s="173" t="s">
        <v>92</v>
      </c>
      <c r="M69" s="87">
        <v>18</v>
      </c>
      <c r="N69" s="80">
        <v>120</v>
      </c>
      <c r="O69" s="80">
        <v>41.8</v>
      </c>
      <c r="P69" s="80">
        <v>117.4</v>
      </c>
      <c r="Q69" s="80">
        <v>45.8</v>
      </c>
      <c r="R69" s="73" t="s">
        <v>31</v>
      </c>
      <c r="S69" s="73" t="s">
        <v>31</v>
      </c>
      <c r="T69" s="166" t="s">
        <v>31</v>
      </c>
      <c r="U69" s="173">
        <v>50</v>
      </c>
      <c r="V69" s="88"/>
    </row>
    <row r="70" spans="1:22" x14ac:dyDescent="0.25">
      <c r="A70" s="200"/>
      <c r="B70" s="56">
        <v>68</v>
      </c>
      <c r="C70" s="137" t="s">
        <v>3</v>
      </c>
      <c r="D70" s="159" t="s">
        <v>31</v>
      </c>
      <c r="E70" s="77" t="s">
        <v>31</v>
      </c>
      <c r="F70" s="77" t="s">
        <v>31</v>
      </c>
      <c r="G70" s="77">
        <v>20.87</v>
      </c>
      <c r="H70" s="77" t="s">
        <v>31</v>
      </c>
      <c r="I70" s="77" t="s">
        <v>31</v>
      </c>
      <c r="J70" s="163" t="s">
        <v>31</v>
      </c>
      <c r="K70" s="164" t="s">
        <v>92</v>
      </c>
      <c r="L70" s="172" t="s">
        <v>92</v>
      </c>
      <c r="M70" s="89" t="s">
        <v>31</v>
      </c>
      <c r="N70" s="77">
        <v>19.100000000000001</v>
      </c>
      <c r="O70" s="77">
        <v>42.7</v>
      </c>
      <c r="P70" s="77">
        <v>114</v>
      </c>
      <c r="Q70" s="77">
        <v>87.4</v>
      </c>
      <c r="R70" s="76" t="s">
        <v>31</v>
      </c>
      <c r="S70" s="76">
        <v>50.61</v>
      </c>
      <c r="T70" s="164">
        <v>86.3</v>
      </c>
      <c r="U70" s="172">
        <v>106</v>
      </c>
      <c r="V70" s="86"/>
    </row>
    <row r="71" spans="1:22" x14ac:dyDescent="0.25">
      <c r="A71" s="200"/>
      <c r="B71" s="56">
        <v>69</v>
      </c>
      <c r="C71" s="138" t="s">
        <v>4</v>
      </c>
      <c r="D71" s="156" t="s">
        <v>31</v>
      </c>
      <c r="E71" s="80">
        <v>15.41</v>
      </c>
      <c r="F71" s="80">
        <v>7</v>
      </c>
      <c r="G71" s="80">
        <v>5.3</v>
      </c>
      <c r="H71" s="80" t="s">
        <v>31</v>
      </c>
      <c r="I71" s="80" t="s">
        <v>31</v>
      </c>
      <c r="J71" s="165" t="s">
        <v>31</v>
      </c>
      <c r="K71" s="166" t="s">
        <v>92</v>
      </c>
      <c r="L71" s="173" t="s">
        <v>92</v>
      </c>
      <c r="M71" s="90" t="s">
        <v>31</v>
      </c>
      <c r="N71" s="80">
        <v>93.2</v>
      </c>
      <c r="O71" s="80">
        <v>120</v>
      </c>
      <c r="P71" s="80">
        <v>120</v>
      </c>
      <c r="Q71" s="80">
        <v>120</v>
      </c>
      <c r="R71" s="80" t="s">
        <v>31</v>
      </c>
      <c r="S71" s="80">
        <v>120</v>
      </c>
      <c r="T71" s="166">
        <v>91.5</v>
      </c>
      <c r="U71" s="173">
        <v>102</v>
      </c>
      <c r="V71" s="86"/>
    </row>
    <row r="72" spans="1:22" x14ac:dyDescent="0.25">
      <c r="A72" s="200"/>
      <c r="B72" s="56">
        <v>70</v>
      </c>
      <c r="C72" s="137" t="s">
        <v>5</v>
      </c>
      <c r="D72" s="157" t="s">
        <v>31</v>
      </c>
      <c r="E72" s="77">
        <v>13.2</v>
      </c>
      <c r="F72" s="77">
        <v>9.6999999999999993</v>
      </c>
      <c r="G72" s="77" t="s">
        <v>31</v>
      </c>
      <c r="H72" s="77" t="s">
        <v>31</v>
      </c>
      <c r="I72" s="77" t="s">
        <v>31</v>
      </c>
      <c r="J72" s="163" t="s">
        <v>31</v>
      </c>
      <c r="K72" s="164" t="s">
        <v>92</v>
      </c>
      <c r="L72" s="172" t="s">
        <v>92</v>
      </c>
      <c r="M72" s="89" t="s">
        <v>31</v>
      </c>
      <c r="N72" s="77">
        <v>120</v>
      </c>
      <c r="O72" s="77">
        <v>118</v>
      </c>
      <c r="P72" s="77">
        <v>120</v>
      </c>
      <c r="Q72" s="77">
        <v>115</v>
      </c>
      <c r="R72" s="77">
        <v>81.099999999999994</v>
      </c>
      <c r="S72" s="77">
        <v>106</v>
      </c>
      <c r="T72" s="164">
        <v>92.5</v>
      </c>
      <c r="U72" s="172">
        <v>1.0980000000000001</v>
      </c>
    </row>
    <row r="73" spans="1:22" x14ac:dyDescent="0.25">
      <c r="A73" s="200"/>
      <c r="B73" s="56">
        <v>71</v>
      </c>
      <c r="C73" s="138" t="s">
        <v>6</v>
      </c>
      <c r="D73" s="156" t="s">
        <v>31</v>
      </c>
      <c r="E73" s="80"/>
      <c r="F73" s="80">
        <v>26</v>
      </c>
      <c r="G73" s="80" t="s">
        <v>31</v>
      </c>
      <c r="H73" s="80" t="s">
        <v>31</v>
      </c>
      <c r="I73" s="80">
        <v>0</v>
      </c>
      <c r="J73" s="165" t="s">
        <v>31</v>
      </c>
      <c r="K73" s="166" t="s">
        <v>92</v>
      </c>
      <c r="L73" s="173" t="s">
        <v>92</v>
      </c>
      <c r="M73" s="90" t="s">
        <v>31</v>
      </c>
      <c r="N73" s="80" t="s">
        <v>31</v>
      </c>
      <c r="O73" s="80">
        <v>120</v>
      </c>
      <c r="P73" s="80">
        <v>120</v>
      </c>
      <c r="Q73" s="80">
        <v>26</v>
      </c>
      <c r="R73" s="80">
        <v>65.5</v>
      </c>
      <c r="S73" s="80">
        <v>111</v>
      </c>
      <c r="T73" s="166">
        <v>57.78</v>
      </c>
      <c r="U73" s="173">
        <v>112.5</v>
      </c>
    </row>
    <row r="74" spans="1:22" x14ac:dyDescent="0.25">
      <c r="A74" s="203"/>
      <c r="B74" s="56">
        <v>72</v>
      </c>
      <c r="C74" s="137" t="s">
        <v>7</v>
      </c>
      <c r="D74" s="160" t="s">
        <v>31</v>
      </c>
      <c r="E74" s="83">
        <v>7.7</v>
      </c>
      <c r="F74" s="83">
        <v>13.4</v>
      </c>
      <c r="G74" s="83" t="s">
        <v>31</v>
      </c>
      <c r="H74" s="83" t="s">
        <v>31</v>
      </c>
      <c r="I74" s="83" t="s">
        <v>31</v>
      </c>
      <c r="J74" s="168"/>
      <c r="K74" s="167" t="s">
        <v>92</v>
      </c>
      <c r="L74" s="174" t="s">
        <v>92</v>
      </c>
      <c r="M74" s="91" t="s">
        <v>31</v>
      </c>
      <c r="N74" s="83">
        <v>116</v>
      </c>
      <c r="O74" s="83">
        <v>45.5</v>
      </c>
      <c r="P74" s="83">
        <v>120</v>
      </c>
      <c r="Q74" s="83">
        <v>50.23</v>
      </c>
      <c r="R74" s="83">
        <v>31.3</v>
      </c>
      <c r="S74" s="83">
        <v>86.7</v>
      </c>
      <c r="T74" s="167">
        <v>79.52</v>
      </c>
      <c r="U74" s="174">
        <v>36.5</v>
      </c>
    </row>
    <row r="75" spans="1:22" ht="15" customHeight="1" x14ac:dyDescent="0.25">
      <c r="A75" s="207" t="s">
        <v>54</v>
      </c>
      <c r="B75" s="56">
        <v>73</v>
      </c>
      <c r="C75" s="72" t="s">
        <v>2</v>
      </c>
      <c r="D75" s="156" t="s">
        <v>31</v>
      </c>
      <c r="E75" s="80" t="s">
        <v>31</v>
      </c>
      <c r="F75" s="80">
        <v>3.7</v>
      </c>
      <c r="G75" s="80">
        <v>2.2999999999999998</v>
      </c>
      <c r="H75" s="80">
        <v>13.2</v>
      </c>
      <c r="I75" s="80" t="s">
        <v>31</v>
      </c>
      <c r="J75" s="165" t="s">
        <v>31</v>
      </c>
      <c r="K75" s="166" t="s">
        <v>92</v>
      </c>
      <c r="L75" s="173" t="s">
        <v>92</v>
      </c>
      <c r="M75" s="93" t="s">
        <v>31</v>
      </c>
      <c r="N75" s="92">
        <v>10</v>
      </c>
      <c r="O75" s="80">
        <v>34</v>
      </c>
      <c r="P75" s="80">
        <v>26</v>
      </c>
      <c r="Q75" s="80">
        <v>51.5</v>
      </c>
      <c r="R75" s="73" t="s">
        <v>31</v>
      </c>
      <c r="S75" s="73" t="s">
        <v>31</v>
      </c>
      <c r="T75" s="166">
        <v>21.5</v>
      </c>
      <c r="U75" s="173">
        <v>25</v>
      </c>
    </row>
    <row r="76" spans="1:22" x14ac:dyDescent="0.25">
      <c r="A76" s="207"/>
      <c r="B76" s="56">
        <v>74</v>
      </c>
      <c r="C76" s="137" t="s">
        <v>3</v>
      </c>
      <c r="D76" s="159" t="s">
        <v>31</v>
      </c>
      <c r="E76" s="77" t="s">
        <v>31</v>
      </c>
      <c r="F76" s="77">
        <v>16</v>
      </c>
      <c r="G76" s="77">
        <v>36.299999999999997</v>
      </c>
      <c r="H76" s="77">
        <v>4.9000000000000004</v>
      </c>
      <c r="I76" s="77" t="s">
        <v>31</v>
      </c>
      <c r="J76" s="163">
        <v>1.2</v>
      </c>
      <c r="K76" s="164" t="s">
        <v>92</v>
      </c>
      <c r="L76" s="172" t="s">
        <v>92</v>
      </c>
      <c r="M76" s="89" t="s">
        <v>31</v>
      </c>
      <c r="N76" s="94">
        <v>15</v>
      </c>
      <c r="O76" s="77">
        <v>12</v>
      </c>
      <c r="P76" s="77">
        <v>13.8</v>
      </c>
      <c r="Q76" s="77">
        <v>20</v>
      </c>
      <c r="R76" s="76" t="s">
        <v>31</v>
      </c>
      <c r="S76" s="76">
        <v>22.2</v>
      </c>
      <c r="T76" s="164">
        <v>11</v>
      </c>
      <c r="U76" s="172">
        <v>36</v>
      </c>
      <c r="V76" s="86"/>
    </row>
    <row r="77" spans="1:22" x14ac:dyDescent="0.25">
      <c r="A77" s="207"/>
      <c r="B77" s="56">
        <v>75</v>
      </c>
      <c r="C77" s="138" t="s">
        <v>4</v>
      </c>
      <c r="D77" s="156" t="s">
        <v>31</v>
      </c>
      <c r="E77" s="80" t="s">
        <v>31</v>
      </c>
      <c r="F77" s="80">
        <v>4.7</v>
      </c>
      <c r="G77" s="80">
        <v>3.3</v>
      </c>
      <c r="H77" s="80">
        <v>3.3</v>
      </c>
      <c r="I77" s="80" t="s">
        <v>31</v>
      </c>
      <c r="J77" s="165">
        <v>10</v>
      </c>
      <c r="K77" s="166" t="s">
        <v>92</v>
      </c>
      <c r="L77" s="173" t="s">
        <v>92</v>
      </c>
      <c r="M77" s="90" t="s">
        <v>31</v>
      </c>
      <c r="N77" s="92">
        <v>21.2</v>
      </c>
      <c r="O77" s="80">
        <v>15</v>
      </c>
      <c r="P77" s="80">
        <v>20.5</v>
      </c>
      <c r="Q77" s="80">
        <v>21.5</v>
      </c>
      <c r="R77" s="80" t="s">
        <v>31</v>
      </c>
      <c r="S77" s="80">
        <v>22</v>
      </c>
      <c r="T77" s="166">
        <v>22.5</v>
      </c>
      <c r="U77" s="173">
        <v>39</v>
      </c>
      <c r="V77" s="86"/>
    </row>
    <row r="78" spans="1:22" x14ac:dyDescent="0.25">
      <c r="A78" s="207"/>
      <c r="B78" s="56">
        <v>76</v>
      </c>
      <c r="C78" s="137" t="s">
        <v>5</v>
      </c>
      <c r="D78" s="157" t="s">
        <v>31</v>
      </c>
      <c r="E78" s="77">
        <v>2.6</v>
      </c>
      <c r="F78" s="77">
        <v>0.9</v>
      </c>
      <c r="G78" s="77">
        <v>0.8</v>
      </c>
      <c r="H78" s="77">
        <v>7</v>
      </c>
      <c r="I78" s="77">
        <v>0.7</v>
      </c>
      <c r="J78" s="163">
        <v>6.73</v>
      </c>
      <c r="K78" s="164" t="s">
        <v>92</v>
      </c>
      <c r="L78" s="172" t="s">
        <v>92</v>
      </c>
      <c r="M78" s="89" t="s">
        <v>31</v>
      </c>
      <c r="N78" s="77">
        <v>19</v>
      </c>
      <c r="O78" s="77">
        <v>15</v>
      </c>
      <c r="P78" s="77">
        <v>29.5</v>
      </c>
      <c r="Q78" s="77">
        <v>18</v>
      </c>
      <c r="R78" s="77">
        <v>29.5</v>
      </c>
      <c r="S78" s="77">
        <v>27</v>
      </c>
      <c r="T78" s="164">
        <v>25</v>
      </c>
      <c r="U78" s="172">
        <v>25</v>
      </c>
    </row>
    <row r="79" spans="1:22" x14ac:dyDescent="0.25">
      <c r="A79" s="207"/>
      <c r="B79" s="56">
        <v>77</v>
      </c>
      <c r="C79" s="138" t="s">
        <v>6</v>
      </c>
      <c r="D79" s="156" t="s">
        <v>31</v>
      </c>
      <c r="E79" s="80">
        <v>2.7</v>
      </c>
      <c r="F79" s="80"/>
      <c r="G79" s="80">
        <v>9.1</v>
      </c>
      <c r="H79" s="80"/>
      <c r="I79" s="80">
        <v>0.8</v>
      </c>
      <c r="J79" s="165">
        <v>2</v>
      </c>
      <c r="K79" s="166" t="s">
        <v>92</v>
      </c>
      <c r="L79" s="173" t="s">
        <v>92</v>
      </c>
      <c r="M79" s="90" t="s">
        <v>31</v>
      </c>
      <c r="N79" s="80">
        <v>6.5</v>
      </c>
      <c r="O79" s="80">
        <v>46.3</v>
      </c>
      <c r="P79" s="80">
        <v>8</v>
      </c>
      <c r="Q79" s="80">
        <v>20.5</v>
      </c>
      <c r="R79" s="80">
        <v>41.5</v>
      </c>
      <c r="S79" s="80">
        <v>30.5</v>
      </c>
      <c r="T79" s="166" t="s">
        <v>31</v>
      </c>
      <c r="U79" s="173" t="s">
        <v>31</v>
      </c>
    </row>
    <row r="80" spans="1:22" x14ac:dyDescent="0.25">
      <c r="A80" s="207"/>
      <c r="B80" s="56">
        <v>78</v>
      </c>
      <c r="C80" s="82" t="s">
        <v>7</v>
      </c>
      <c r="D80" s="160" t="s">
        <v>31</v>
      </c>
      <c r="E80" s="83">
        <v>2.6</v>
      </c>
      <c r="F80" s="83">
        <v>1.3</v>
      </c>
      <c r="G80" s="83">
        <v>7</v>
      </c>
      <c r="H80" s="83">
        <v>66.3</v>
      </c>
      <c r="I80" s="83">
        <v>13</v>
      </c>
      <c r="J80" s="167">
        <v>1.9</v>
      </c>
      <c r="K80" s="167" t="s">
        <v>92</v>
      </c>
      <c r="L80" s="174" t="s">
        <v>92</v>
      </c>
      <c r="M80" s="91" t="s">
        <v>31</v>
      </c>
      <c r="N80" s="83">
        <v>32</v>
      </c>
      <c r="O80" s="83">
        <v>29.8</v>
      </c>
      <c r="P80" s="83">
        <v>75</v>
      </c>
      <c r="Q80" s="83">
        <v>6</v>
      </c>
      <c r="R80" s="83">
        <v>22</v>
      </c>
      <c r="S80" s="83">
        <v>51</v>
      </c>
      <c r="T80" s="167">
        <v>35</v>
      </c>
      <c r="U80" s="174" t="s">
        <v>31</v>
      </c>
    </row>
    <row r="81" spans="1:21" ht="15" customHeight="1" x14ac:dyDescent="0.25">
      <c r="A81" s="207" t="s">
        <v>18</v>
      </c>
      <c r="B81" s="56">
        <v>79</v>
      </c>
      <c r="C81" s="72" t="s">
        <v>2</v>
      </c>
      <c r="D81" s="156" t="s">
        <v>31</v>
      </c>
      <c r="E81" s="73" t="s">
        <v>31</v>
      </c>
      <c r="F81" s="73" t="s">
        <v>31</v>
      </c>
      <c r="G81" s="73" t="s">
        <v>31</v>
      </c>
      <c r="H81" s="80">
        <v>55.6</v>
      </c>
      <c r="I81" s="80" t="s">
        <v>31</v>
      </c>
      <c r="J81" s="165" t="s">
        <v>31</v>
      </c>
      <c r="K81" s="166">
        <v>6.3</v>
      </c>
      <c r="L81" s="173">
        <v>4.0999999999999996</v>
      </c>
      <c r="M81" s="93" t="s">
        <v>31</v>
      </c>
      <c r="N81" s="93" t="s">
        <v>31</v>
      </c>
      <c r="O81" s="93" t="s">
        <v>31</v>
      </c>
      <c r="P81" s="80">
        <v>82</v>
      </c>
      <c r="Q81" s="80">
        <v>56</v>
      </c>
      <c r="R81" s="73" t="s">
        <v>31</v>
      </c>
      <c r="S81" s="73">
        <v>15.5</v>
      </c>
      <c r="T81" s="166">
        <v>71.2</v>
      </c>
      <c r="U81" s="173">
        <v>84.3</v>
      </c>
    </row>
    <row r="82" spans="1:21" x14ac:dyDescent="0.25">
      <c r="A82" s="207"/>
      <c r="B82" s="56">
        <v>80</v>
      </c>
      <c r="C82" s="137" t="s">
        <v>3</v>
      </c>
      <c r="D82" s="159" t="s">
        <v>31</v>
      </c>
      <c r="E82" s="76" t="s">
        <v>31</v>
      </c>
      <c r="F82" s="76" t="s">
        <v>31</v>
      </c>
      <c r="G82" s="76" t="s">
        <v>31</v>
      </c>
      <c r="H82" s="77">
        <v>9.1999999999999993</v>
      </c>
      <c r="I82" s="77" t="s">
        <v>31</v>
      </c>
      <c r="J82" s="163" t="s">
        <v>31</v>
      </c>
      <c r="K82" s="164" t="s">
        <v>92</v>
      </c>
      <c r="L82" s="172">
        <v>0</v>
      </c>
      <c r="M82" s="89" t="s">
        <v>31</v>
      </c>
      <c r="N82" s="89" t="s">
        <v>31</v>
      </c>
      <c r="O82" s="89" t="s">
        <v>31</v>
      </c>
      <c r="P82" s="77">
        <v>65</v>
      </c>
      <c r="Q82" s="77">
        <v>69.900000000000006</v>
      </c>
      <c r="R82" s="76" t="s">
        <v>31</v>
      </c>
      <c r="S82" s="76">
        <v>54.2</v>
      </c>
      <c r="T82" s="164">
        <v>35.549999999999997</v>
      </c>
      <c r="U82" s="172">
        <v>59.3</v>
      </c>
    </row>
    <row r="83" spans="1:21" x14ac:dyDescent="0.25">
      <c r="A83" s="207"/>
      <c r="B83" s="56">
        <v>81</v>
      </c>
      <c r="C83" s="138" t="s">
        <v>4</v>
      </c>
      <c r="D83" s="156" t="s">
        <v>31</v>
      </c>
      <c r="E83" s="80" t="s">
        <v>31</v>
      </c>
      <c r="F83" s="80" t="s">
        <v>31</v>
      </c>
      <c r="G83" s="80" t="s">
        <v>31</v>
      </c>
      <c r="H83" s="80">
        <v>28.7</v>
      </c>
      <c r="I83" s="80" t="s">
        <v>31</v>
      </c>
      <c r="J83" s="165">
        <v>30</v>
      </c>
      <c r="K83" s="166">
        <v>0</v>
      </c>
      <c r="L83" s="173">
        <v>1.5</v>
      </c>
      <c r="M83" s="90" t="s">
        <v>31</v>
      </c>
      <c r="N83" s="90" t="s">
        <v>31</v>
      </c>
      <c r="O83" s="90" t="s">
        <v>31</v>
      </c>
      <c r="P83" s="80">
        <v>33</v>
      </c>
      <c r="Q83" s="80">
        <v>47.6</v>
      </c>
      <c r="R83" s="80" t="s">
        <v>31</v>
      </c>
      <c r="S83" s="80">
        <v>57</v>
      </c>
      <c r="T83" s="166">
        <v>41.5</v>
      </c>
      <c r="U83" s="173">
        <v>61</v>
      </c>
    </row>
    <row r="84" spans="1:21" x14ac:dyDescent="0.25">
      <c r="A84" s="207"/>
      <c r="B84" s="56">
        <v>82</v>
      </c>
      <c r="C84" s="137" t="s">
        <v>5</v>
      </c>
      <c r="D84" s="157" t="s">
        <v>31</v>
      </c>
      <c r="E84" s="77" t="s">
        <v>31</v>
      </c>
      <c r="F84" s="77" t="s">
        <v>31</v>
      </c>
      <c r="G84" s="77" t="s">
        <v>31</v>
      </c>
      <c r="H84" s="77">
        <v>2.9</v>
      </c>
      <c r="I84" s="77" t="s">
        <v>31</v>
      </c>
      <c r="J84" s="163">
        <v>0.7</v>
      </c>
      <c r="K84" s="164">
        <v>2.2000000000000002</v>
      </c>
      <c r="L84" s="172">
        <v>0</v>
      </c>
      <c r="M84" s="89" t="s">
        <v>31</v>
      </c>
      <c r="N84" s="89" t="s">
        <v>31</v>
      </c>
      <c r="O84" s="89" t="s">
        <v>31</v>
      </c>
      <c r="P84" s="77">
        <v>35</v>
      </c>
      <c r="Q84" s="77">
        <v>54.6</v>
      </c>
      <c r="R84" s="77">
        <v>34.26</v>
      </c>
      <c r="S84" s="77">
        <v>21</v>
      </c>
      <c r="T84" s="164">
        <v>59.7</v>
      </c>
      <c r="U84" s="172">
        <v>47</v>
      </c>
    </row>
    <row r="85" spans="1:21" x14ac:dyDescent="0.25">
      <c r="A85" s="207"/>
      <c r="B85" s="56">
        <v>83</v>
      </c>
      <c r="C85" s="138" t="s">
        <v>6</v>
      </c>
      <c r="D85" s="156" t="s">
        <v>31</v>
      </c>
      <c r="E85" s="80" t="s">
        <v>31</v>
      </c>
      <c r="F85" s="80" t="s">
        <v>31</v>
      </c>
      <c r="G85" s="80" t="s">
        <v>31</v>
      </c>
      <c r="H85" s="80" t="s">
        <v>31</v>
      </c>
      <c r="I85" s="80">
        <v>0</v>
      </c>
      <c r="J85" s="165">
        <v>36.200000000000003</v>
      </c>
      <c r="K85" s="166">
        <v>1.9</v>
      </c>
      <c r="L85" s="173">
        <v>0</v>
      </c>
      <c r="M85" s="90" t="s">
        <v>31</v>
      </c>
      <c r="N85" s="90" t="s">
        <v>31</v>
      </c>
      <c r="O85" s="90" t="s">
        <v>31</v>
      </c>
      <c r="P85" s="80">
        <v>58</v>
      </c>
      <c r="Q85" s="80">
        <v>34.200000000000003</v>
      </c>
      <c r="R85" s="80">
        <v>31</v>
      </c>
      <c r="S85" s="80">
        <v>33.4</v>
      </c>
      <c r="T85" s="166">
        <v>71.400000000000006</v>
      </c>
      <c r="U85" s="173">
        <v>39.5</v>
      </c>
    </row>
    <row r="86" spans="1:21" x14ac:dyDescent="0.25">
      <c r="A86" s="207"/>
      <c r="B86" s="56">
        <v>84</v>
      </c>
      <c r="C86" s="82" t="s">
        <v>7</v>
      </c>
      <c r="D86" s="160" t="s">
        <v>31</v>
      </c>
      <c r="E86" s="83" t="s">
        <v>31</v>
      </c>
      <c r="F86" s="83" t="s">
        <v>31</v>
      </c>
      <c r="G86" s="83" t="s">
        <v>31</v>
      </c>
      <c r="H86" s="83" t="s">
        <v>31</v>
      </c>
      <c r="I86" s="83">
        <v>0</v>
      </c>
      <c r="J86" s="167"/>
      <c r="K86" s="167">
        <v>7.5</v>
      </c>
      <c r="L86" s="174" t="s">
        <v>31</v>
      </c>
      <c r="M86" s="91" t="s">
        <v>31</v>
      </c>
      <c r="N86" s="91" t="s">
        <v>31</v>
      </c>
      <c r="O86" s="91" t="s">
        <v>31</v>
      </c>
      <c r="P86" s="83">
        <v>69</v>
      </c>
      <c r="Q86" s="83">
        <v>25</v>
      </c>
      <c r="R86" s="83">
        <v>67</v>
      </c>
      <c r="S86" s="83" t="s">
        <v>31</v>
      </c>
      <c r="T86" s="167">
        <v>115</v>
      </c>
      <c r="U86" s="174" t="s">
        <v>31</v>
      </c>
    </row>
    <row r="87" spans="1:21" ht="15" customHeight="1" x14ac:dyDescent="0.25">
      <c r="A87" s="203" t="s">
        <v>19</v>
      </c>
      <c r="B87" s="56">
        <v>85</v>
      </c>
      <c r="C87" s="138" t="s">
        <v>2</v>
      </c>
      <c r="D87" s="156" t="s">
        <v>31</v>
      </c>
      <c r="E87" s="73" t="s">
        <v>31</v>
      </c>
      <c r="F87" s="73" t="s">
        <v>31</v>
      </c>
      <c r="G87" s="73" t="s">
        <v>31</v>
      </c>
      <c r="H87" s="73" t="s">
        <v>31</v>
      </c>
      <c r="I87" s="73" t="s">
        <v>31</v>
      </c>
      <c r="J87" s="165">
        <v>16.399999999999999</v>
      </c>
      <c r="K87" s="166">
        <v>22.4</v>
      </c>
      <c r="L87" s="173">
        <v>18.7</v>
      </c>
      <c r="M87" s="93" t="s">
        <v>31</v>
      </c>
      <c r="N87" s="93" t="s">
        <v>31</v>
      </c>
      <c r="O87" s="93" t="s">
        <v>31</v>
      </c>
      <c r="P87" s="80">
        <v>120</v>
      </c>
      <c r="Q87" s="80">
        <v>51</v>
      </c>
      <c r="R87" s="80" t="s">
        <v>31</v>
      </c>
      <c r="S87" s="80">
        <v>92</v>
      </c>
      <c r="T87" s="166">
        <v>100</v>
      </c>
      <c r="U87" s="173">
        <v>97.2</v>
      </c>
    </row>
    <row r="88" spans="1:21" x14ac:dyDescent="0.25">
      <c r="A88" s="204"/>
      <c r="B88" s="56">
        <v>86</v>
      </c>
      <c r="C88" s="137" t="s">
        <v>3</v>
      </c>
      <c r="D88" s="159" t="s">
        <v>31</v>
      </c>
      <c r="E88" s="76" t="s">
        <v>31</v>
      </c>
      <c r="F88" s="76" t="s">
        <v>31</v>
      </c>
      <c r="G88" s="76" t="s">
        <v>31</v>
      </c>
      <c r="H88" s="77">
        <v>232</v>
      </c>
      <c r="I88" s="77" t="s">
        <v>31</v>
      </c>
      <c r="J88" s="163">
        <v>191.5</v>
      </c>
      <c r="K88" s="164">
        <v>13.1</v>
      </c>
      <c r="L88" s="172">
        <v>35.1</v>
      </c>
      <c r="M88" s="89" t="s">
        <v>31</v>
      </c>
      <c r="N88" s="89" t="s">
        <v>31</v>
      </c>
      <c r="O88" s="89" t="s">
        <v>31</v>
      </c>
      <c r="P88" s="77">
        <v>83</v>
      </c>
      <c r="Q88" s="77">
        <v>13.75</v>
      </c>
      <c r="R88" s="77" t="s">
        <v>31</v>
      </c>
      <c r="S88" s="76">
        <v>30.1</v>
      </c>
      <c r="T88" s="164">
        <v>71.2</v>
      </c>
      <c r="U88" s="172">
        <v>72</v>
      </c>
    </row>
    <row r="89" spans="1:21" x14ac:dyDescent="0.25">
      <c r="A89" s="204"/>
      <c r="B89" s="56">
        <v>87</v>
      </c>
      <c r="C89" s="138" t="s">
        <v>4</v>
      </c>
      <c r="D89" s="156" t="s">
        <v>31</v>
      </c>
      <c r="E89" s="80" t="s">
        <v>31</v>
      </c>
      <c r="F89" s="80" t="s">
        <v>31</v>
      </c>
      <c r="G89" s="80" t="s">
        <v>31</v>
      </c>
      <c r="H89" s="80">
        <v>46</v>
      </c>
      <c r="I89" s="80" t="s">
        <v>31</v>
      </c>
      <c r="J89" s="165">
        <v>20.8</v>
      </c>
      <c r="K89" s="166" t="s">
        <v>92</v>
      </c>
      <c r="L89" s="173">
        <v>8.3000000000000007</v>
      </c>
      <c r="M89" s="90" t="s">
        <v>31</v>
      </c>
      <c r="N89" s="90" t="s">
        <v>31</v>
      </c>
      <c r="O89" s="90" t="s">
        <v>31</v>
      </c>
      <c r="P89" s="80">
        <v>75</v>
      </c>
      <c r="Q89" s="80">
        <v>45.5</v>
      </c>
      <c r="R89" s="80" t="s">
        <v>31</v>
      </c>
      <c r="S89" s="80">
        <v>58.7</v>
      </c>
      <c r="T89" s="166" t="s">
        <v>31</v>
      </c>
      <c r="U89" s="173">
        <v>89.6</v>
      </c>
    </row>
    <row r="90" spans="1:21" x14ac:dyDescent="0.25">
      <c r="A90" s="204"/>
      <c r="B90" s="56">
        <v>88</v>
      </c>
      <c r="C90" s="137" t="s">
        <v>5</v>
      </c>
      <c r="D90" s="157" t="s">
        <v>31</v>
      </c>
      <c r="E90" s="77" t="s">
        <v>31</v>
      </c>
      <c r="F90" s="77" t="s">
        <v>31</v>
      </c>
      <c r="G90" s="77" t="s">
        <v>31</v>
      </c>
      <c r="H90" s="77">
        <v>20.2</v>
      </c>
      <c r="I90" s="77">
        <v>6.1</v>
      </c>
      <c r="J90" s="163">
        <v>229.6</v>
      </c>
      <c r="K90" s="164">
        <v>24.3</v>
      </c>
      <c r="L90" s="172">
        <v>8.1999999999999993</v>
      </c>
      <c r="M90" s="89" t="s">
        <v>31</v>
      </c>
      <c r="N90" s="89" t="s">
        <v>31</v>
      </c>
      <c r="O90" s="89" t="s">
        <v>31</v>
      </c>
      <c r="P90" s="77">
        <v>67</v>
      </c>
      <c r="Q90" s="77">
        <v>75.099999999999994</v>
      </c>
      <c r="R90" s="77">
        <v>90</v>
      </c>
      <c r="S90" s="77">
        <v>19.7</v>
      </c>
      <c r="T90" s="164" t="s">
        <v>31</v>
      </c>
      <c r="U90" s="172">
        <v>91</v>
      </c>
    </row>
    <row r="91" spans="1:21" x14ac:dyDescent="0.25">
      <c r="A91" s="204"/>
      <c r="B91" s="56">
        <v>89</v>
      </c>
      <c r="C91" s="138" t="s">
        <v>6</v>
      </c>
      <c r="D91" s="156" t="s">
        <v>31</v>
      </c>
      <c r="E91" s="80" t="s">
        <v>31</v>
      </c>
      <c r="F91" s="80" t="s">
        <v>31</v>
      </c>
      <c r="G91" s="80" t="s">
        <v>31</v>
      </c>
      <c r="H91" s="80">
        <v>127.3</v>
      </c>
      <c r="I91" s="80">
        <v>3.9</v>
      </c>
      <c r="J91" s="165">
        <v>9.4</v>
      </c>
      <c r="K91" s="166">
        <v>15.1</v>
      </c>
      <c r="L91" s="173">
        <v>8.1</v>
      </c>
      <c r="M91" s="90" t="s">
        <v>31</v>
      </c>
      <c r="N91" s="90" t="s">
        <v>31</v>
      </c>
      <c r="O91" s="90" t="s">
        <v>31</v>
      </c>
      <c r="P91" s="80">
        <v>1.5</v>
      </c>
      <c r="Q91" s="80">
        <v>40.5</v>
      </c>
      <c r="R91" s="80">
        <v>95</v>
      </c>
      <c r="S91" s="80">
        <v>100</v>
      </c>
      <c r="T91" s="166">
        <v>96</v>
      </c>
      <c r="U91" s="173">
        <v>100</v>
      </c>
    </row>
    <row r="92" spans="1:21" x14ac:dyDescent="0.25">
      <c r="A92" s="205"/>
      <c r="B92" s="56">
        <v>90</v>
      </c>
      <c r="C92" s="137" t="s">
        <v>7</v>
      </c>
      <c r="D92" s="160" t="s">
        <v>31</v>
      </c>
      <c r="E92" s="83" t="s">
        <v>31</v>
      </c>
      <c r="F92" s="83" t="s">
        <v>31</v>
      </c>
      <c r="G92" s="83" t="s">
        <v>31</v>
      </c>
      <c r="H92" s="83">
        <v>63.7</v>
      </c>
      <c r="I92" s="83">
        <v>34.700000000000003</v>
      </c>
      <c r="J92" s="168">
        <v>12.3</v>
      </c>
      <c r="K92" s="167">
        <v>12.1</v>
      </c>
      <c r="L92" s="174">
        <v>21.1</v>
      </c>
      <c r="M92" s="91" t="s">
        <v>31</v>
      </c>
      <c r="N92" s="91" t="s">
        <v>31</v>
      </c>
      <c r="O92" s="91" t="s">
        <v>31</v>
      </c>
      <c r="P92" s="83" t="s">
        <v>31</v>
      </c>
      <c r="Q92" s="83">
        <v>100</v>
      </c>
      <c r="R92" s="83">
        <v>83</v>
      </c>
      <c r="S92" s="83">
        <v>100</v>
      </c>
      <c r="T92" s="167">
        <v>94.7</v>
      </c>
      <c r="U92" s="174">
        <v>100</v>
      </c>
    </row>
    <row r="93" spans="1:21" ht="15" customHeight="1" x14ac:dyDescent="0.25">
      <c r="A93" s="207" t="s">
        <v>20</v>
      </c>
      <c r="B93" s="56">
        <v>91</v>
      </c>
      <c r="C93" s="72" t="s">
        <v>2</v>
      </c>
      <c r="D93" s="156" t="s">
        <v>31</v>
      </c>
      <c r="E93" s="73" t="s">
        <v>31</v>
      </c>
      <c r="F93" s="73" t="s">
        <v>31</v>
      </c>
      <c r="G93" s="80">
        <v>5.6</v>
      </c>
      <c r="H93" s="80">
        <v>32</v>
      </c>
      <c r="I93" s="80" t="s">
        <v>31</v>
      </c>
      <c r="J93" s="165" t="s">
        <v>31</v>
      </c>
      <c r="K93" s="166" t="s">
        <v>31</v>
      </c>
      <c r="L93" s="173" t="s">
        <v>31</v>
      </c>
      <c r="M93" s="93" t="s">
        <v>31</v>
      </c>
      <c r="N93" s="93" t="s">
        <v>31</v>
      </c>
      <c r="O93" s="93" t="s">
        <v>31</v>
      </c>
      <c r="P93" s="80">
        <v>24.5</v>
      </c>
      <c r="Q93" s="80">
        <v>50.5</v>
      </c>
      <c r="R93" s="73" t="s">
        <v>31</v>
      </c>
      <c r="S93" s="73" t="s">
        <v>31</v>
      </c>
      <c r="T93" s="166">
        <v>53</v>
      </c>
      <c r="U93" s="173">
        <v>47</v>
      </c>
    </row>
    <row r="94" spans="1:21" x14ac:dyDescent="0.25">
      <c r="A94" s="207"/>
      <c r="B94" s="56">
        <v>92</v>
      </c>
      <c r="C94" s="137" t="s">
        <v>3</v>
      </c>
      <c r="D94" s="159" t="s">
        <v>31</v>
      </c>
      <c r="E94" s="76" t="s">
        <v>31</v>
      </c>
      <c r="F94" s="76" t="s">
        <v>31</v>
      </c>
      <c r="G94" s="77">
        <v>49.6</v>
      </c>
      <c r="H94" s="77">
        <v>8.6999999999999993</v>
      </c>
      <c r="I94" s="77" t="s">
        <v>31</v>
      </c>
      <c r="J94" s="163" t="s">
        <v>31</v>
      </c>
      <c r="K94" s="164" t="s">
        <v>31</v>
      </c>
      <c r="L94" s="172" t="s">
        <v>31</v>
      </c>
      <c r="M94" s="89" t="s">
        <v>31</v>
      </c>
      <c r="N94" s="89" t="s">
        <v>31</v>
      </c>
      <c r="O94" s="89" t="s">
        <v>31</v>
      </c>
      <c r="P94" s="77">
        <v>14.5</v>
      </c>
      <c r="Q94" s="77">
        <v>12.25</v>
      </c>
      <c r="R94" s="76" t="s">
        <v>31</v>
      </c>
      <c r="S94" s="76" t="s">
        <v>31</v>
      </c>
      <c r="T94" s="164">
        <v>10</v>
      </c>
      <c r="U94" s="172">
        <v>15</v>
      </c>
    </row>
    <row r="95" spans="1:21" x14ac:dyDescent="0.25">
      <c r="A95" s="207"/>
      <c r="B95" s="56">
        <v>93</v>
      </c>
      <c r="C95" s="138" t="s">
        <v>4</v>
      </c>
      <c r="D95" s="156" t="s">
        <v>31</v>
      </c>
      <c r="E95" s="80" t="s">
        <v>31</v>
      </c>
      <c r="F95" s="80" t="s">
        <v>31</v>
      </c>
      <c r="G95" s="80">
        <v>3.4</v>
      </c>
      <c r="H95" s="80">
        <v>6.2</v>
      </c>
      <c r="I95" s="80" t="s">
        <v>31</v>
      </c>
      <c r="J95" s="165">
        <v>15</v>
      </c>
      <c r="K95" s="166" t="s">
        <v>31</v>
      </c>
      <c r="L95" s="173" t="s">
        <v>31</v>
      </c>
      <c r="M95" s="90" t="s">
        <v>31</v>
      </c>
      <c r="N95" s="90" t="s">
        <v>31</v>
      </c>
      <c r="O95" s="90" t="s">
        <v>31</v>
      </c>
      <c r="P95" s="80">
        <v>12.75</v>
      </c>
      <c r="Q95" s="80">
        <v>24</v>
      </c>
      <c r="R95" s="80" t="s">
        <v>31</v>
      </c>
      <c r="S95" s="80">
        <v>19.5</v>
      </c>
      <c r="T95" s="166">
        <v>24</v>
      </c>
      <c r="U95" s="173">
        <v>22</v>
      </c>
    </row>
    <row r="96" spans="1:21" x14ac:dyDescent="0.25">
      <c r="A96" s="207"/>
      <c r="B96" s="56">
        <v>94</v>
      </c>
      <c r="C96" s="137" t="s">
        <v>5</v>
      </c>
      <c r="D96" s="157" t="s">
        <v>31</v>
      </c>
      <c r="E96" s="77" t="s">
        <v>31</v>
      </c>
      <c r="F96" s="77" t="s">
        <v>31</v>
      </c>
      <c r="G96" s="77">
        <v>0.7</v>
      </c>
      <c r="H96" s="77">
        <v>15.7</v>
      </c>
      <c r="I96" s="77">
        <v>1.4</v>
      </c>
      <c r="J96" s="163">
        <v>4.6500000000000004</v>
      </c>
      <c r="K96" s="164" t="s">
        <v>31</v>
      </c>
      <c r="L96" s="172" t="s">
        <v>31</v>
      </c>
      <c r="M96" s="89" t="s">
        <v>31</v>
      </c>
      <c r="N96" s="89" t="s">
        <v>31</v>
      </c>
      <c r="O96" s="89" t="s">
        <v>31</v>
      </c>
      <c r="P96" s="77">
        <v>32.5</v>
      </c>
      <c r="Q96" s="77">
        <v>27</v>
      </c>
      <c r="R96" s="77">
        <v>16</v>
      </c>
      <c r="S96" s="77">
        <v>28</v>
      </c>
      <c r="T96" s="164">
        <v>30</v>
      </c>
      <c r="U96" s="172">
        <v>22</v>
      </c>
    </row>
    <row r="97" spans="1:22" x14ac:dyDescent="0.25">
      <c r="A97" s="207"/>
      <c r="B97" s="56">
        <v>95</v>
      </c>
      <c r="C97" s="138" t="s">
        <v>6</v>
      </c>
      <c r="D97" s="156" t="s">
        <v>31</v>
      </c>
      <c r="E97" s="80" t="s">
        <v>31</v>
      </c>
      <c r="F97" s="80" t="s">
        <v>31</v>
      </c>
      <c r="G97" s="80">
        <v>23.5</v>
      </c>
      <c r="H97" s="80" t="s">
        <v>31</v>
      </c>
      <c r="I97" s="80">
        <v>1.5</v>
      </c>
      <c r="J97" s="165">
        <v>3.9</v>
      </c>
      <c r="K97" s="166" t="s">
        <v>31</v>
      </c>
      <c r="L97" s="173" t="s">
        <v>31</v>
      </c>
      <c r="M97" s="90" t="s">
        <v>31</v>
      </c>
      <c r="N97" s="90" t="s">
        <v>31</v>
      </c>
      <c r="O97" s="90" t="s">
        <v>31</v>
      </c>
      <c r="P97" s="80">
        <v>15</v>
      </c>
      <c r="Q97" s="80">
        <v>20</v>
      </c>
      <c r="R97" s="80">
        <v>27</v>
      </c>
      <c r="S97" s="80">
        <v>58</v>
      </c>
      <c r="T97" s="166">
        <v>32</v>
      </c>
      <c r="U97" s="173" t="s">
        <v>31</v>
      </c>
    </row>
    <row r="98" spans="1:22" x14ac:dyDescent="0.25">
      <c r="A98" s="207"/>
      <c r="B98" s="56">
        <v>96</v>
      </c>
      <c r="C98" s="82" t="s">
        <v>7</v>
      </c>
      <c r="D98" s="160" t="s">
        <v>31</v>
      </c>
      <c r="E98" s="83" t="s">
        <v>31</v>
      </c>
      <c r="F98" s="83" t="s">
        <v>31</v>
      </c>
      <c r="G98" s="83">
        <v>13.7</v>
      </c>
      <c r="H98" s="83" t="s">
        <v>31</v>
      </c>
      <c r="I98" s="83">
        <v>23.5</v>
      </c>
      <c r="J98" s="167">
        <v>5.0999999999999996</v>
      </c>
      <c r="K98" s="167" t="s">
        <v>31</v>
      </c>
      <c r="L98" s="174" t="s">
        <v>31</v>
      </c>
      <c r="M98" s="91" t="s">
        <v>31</v>
      </c>
      <c r="N98" s="91" t="s">
        <v>31</v>
      </c>
      <c r="O98" s="91" t="s">
        <v>31</v>
      </c>
      <c r="P98" s="83">
        <v>66.5</v>
      </c>
      <c r="Q98" s="83">
        <v>10.5</v>
      </c>
      <c r="R98" s="83">
        <v>30</v>
      </c>
      <c r="S98" s="83">
        <v>100</v>
      </c>
      <c r="T98" s="167" t="s">
        <v>31</v>
      </c>
      <c r="U98" s="174" t="s">
        <v>31</v>
      </c>
    </row>
    <row r="99" spans="1:22" ht="15" customHeight="1" x14ac:dyDescent="0.25">
      <c r="A99" s="200" t="s">
        <v>73</v>
      </c>
      <c r="B99" s="56">
        <v>97</v>
      </c>
      <c r="C99" s="72" t="s">
        <v>2</v>
      </c>
      <c r="D99" s="156" t="s">
        <v>31</v>
      </c>
      <c r="E99" s="80" t="s">
        <v>31</v>
      </c>
      <c r="F99" s="80">
        <v>24.9</v>
      </c>
      <c r="G99" s="80">
        <v>4.9000000000000004</v>
      </c>
      <c r="H99" s="80" t="s">
        <v>31</v>
      </c>
      <c r="I99" s="80" t="s">
        <v>31</v>
      </c>
      <c r="J99" s="165" t="s">
        <v>31</v>
      </c>
      <c r="K99" s="166" t="s">
        <v>31</v>
      </c>
      <c r="L99" s="173" t="s">
        <v>31</v>
      </c>
      <c r="M99" s="93" t="s">
        <v>31</v>
      </c>
      <c r="N99" s="80">
        <v>89</v>
      </c>
      <c r="O99" s="80">
        <v>104.33</v>
      </c>
      <c r="P99" s="80">
        <v>65</v>
      </c>
      <c r="Q99" s="80">
        <v>43.6</v>
      </c>
      <c r="R99" s="80" t="s">
        <v>31</v>
      </c>
      <c r="S99" s="80">
        <v>104.1</v>
      </c>
      <c r="T99" s="166" t="s">
        <v>31</v>
      </c>
      <c r="U99" s="173">
        <v>120</v>
      </c>
    </row>
    <row r="100" spans="1:22" x14ac:dyDescent="0.25">
      <c r="A100" s="200"/>
      <c r="B100" s="56">
        <v>98</v>
      </c>
      <c r="C100" s="137" t="s">
        <v>3</v>
      </c>
      <c r="D100" s="159" t="s">
        <v>31</v>
      </c>
      <c r="E100" s="77">
        <v>0</v>
      </c>
      <c r="F100" s="77" t="s">
        <v>31</v>
      </c>
      <c r="G100" s="77">
        <v>6.4</v>
      </c>
      <c r="H100" s="83" t="s">
        <v>31</v>
      </c>
      <c r="I100" s="83" t="s">
        <v>31</v>
      </c>
      <c r="J100" s="163" t="s">
        <v>31</v>
      </c>
      <c r="K100" s="164" t="s">
        <v>31</v>
      </c>
      <c r="L100" s="172" t="s">
        <v>31</v>
      </c>
      <c r="M100" s="89" t="s">
        <v>31</v>
      </c>
      <c r="N100" s="77">
        <v>0</v>
      </c>
      <c r="O100" s="77" t="s">
        <v>31</v>
      </c>
      <c r="P100" s="77">
        <v>61.3</v>
      </c>
      <c r="Q100" s="77">
        <v>101.3</v>
      </c>
      <c r="R100" s="76" t="s">
        <v>31</v>
      </c>
      <c r="S100" s="76" t="s">
        <v>31</v>
      </c>
      <c r="T100" s="164">
        <v>104</v>
      </c>
      <c r="U100" s="172">
        <v>69</v>
      </c>
      <c r="V100" s="86"/>
    </row>
    <row r="101" spans="1:22" x14ac:dyDescent="0.25">
      <c r="A101" s="200"/>
      <c r="B101" s="56">
        <v>99</v>
      </c>
      <c r="C101" s="138" t="s">
        <v>4</v>
      </c>
      <c r="D101" s="156" t="s">
        <v>31</v>
      </c>
      <c r="E101" s="80">
        <v>0</v>
      </c>
      <c r="F101" s="80">
        <v>8.64</v>
      </c>
      <c r="G101" s="80">
        <v>2.4900000000000002</v>
      </c>
      <c r="H101" s="80" t="s">
        <v>31</v>
      </c>
      <c r="I101" s="80" t="s">
        <v>31</v>
      </c>
      <c r="J101" s="165" t="s">
        <v>31</v>
      </c>
      <c r="K101" s="166" t="s">
        <v>31</v>
      </c>
      <c r="L101" s="173" t="s">
        <v>31</v>
      </c>
      <c r="M101" s="90" t="s">
        <v>31</v>
      </c>
      <c r="N101" s="80">
        <v>54.3</v>
      </c>
      <c r="O101" s="80">
        <v>65.2</v>
      </c>
      <c r="P101" s="80">
        <v>64.599999999999994</v>
      </c>
      <c r="Q101" s="80" t="s">
        <v>31</v>
      </c>
      <c r="R101" s="80" t="s">
        <v>31</v>
      </c>
      <c r="S101" s="80" t="s">
        <v>31</v>
      </c>
      <c r="T101" s="166">
        <v>107</v>
      </c>
      <c r="U101" s="173">
        <v>41</v>
      </c>
      <c r="V101" s="86"/>
    </row>
    <row r="102" spans="1:22" x14ac:dyDescent="0.25">
      <c r="A102" s="200"/>
      <c r="B102" s="56">
        <v>100</v>
      </c>
      <c r="C102" s="137" t="s">
        <v>5</v>
      </c>
      <c r="D102" s="157" t="s">
        <v>31</v>
      </c>
      <c r="E102" s="77">
        <v>0</v>
      </c>
      <c r="F102" s="77">
        <v>8.99</v>
      </c>
      <c r="G102" s="77"/>
      <c r="H102" s="83" t="s">
        <v>31</v>
      </c>
      <c r="I102" s="77">
        <v>0</v>
      </c>
      <c r="J102" s="163" t="s">
        <v>31</v>
      </c>
      <c r="K102" s="164" t="s">
        <v>31</v>
      </c>
      <c r="L102" s="172" t="s">
        <v>31</v>
      </c>
      <c r="M102" s="89" t="s">
        <v>31</v>
      </c>
      <c r="N102" s="77">
        <v>12.3</v>
      </c>
      <c r="O102" s="77">
        <v>77.47</v>
      </c>
      <c r="P102" s="77">
        <v>22.9</v>
      </c>
      <c r="Q102" s="77">
        <v>84.6</v>
      </c>
      <c r="R102" s="77">
        <v>120</v>
      </c>
      <c r="S102" s="77">
        <v>120</v>
      </c>
      <c r="T102" s="164">
        <v>120</v>
      </c>
      <c r="U102" s="172">
        <v>67</v>
      </c>
    </row>
    <row r="103" spans="1:22" x14ac:dyDescent="0.25">
      <c r="A103" s="200"/>
      <c r="B103" s="56">
        <v>101</v>
      </c>
      <c r="C103" s="138" t="s">
        <v>6</v>
      </c>
      <c r="D103" s="156" t="s">
        <v>31</v>
      </c>
      <c r="E103" s="80">
        <v>0</v>
      </c>
      <c r="F103" s="80">
        <v>2.98</v>
      </c>
      <c r="G103" s="80">
        <v>23.4</v>
      </c>
      <c r="H103" s="80" t="s">
        <v>31</v>
      </c>
      <c r="I103" s="80" t="s">
        <v>31</v>
      </c>
      <c r="J103" s="165" t="s">
        <v>31</v>
      </c>
      <c r="K103" s="166" t="s">
        <v>31</v>
      </c>
      <c r="L103" s="173" t="s">
        <v>31</v>
      </c>
      <c r="M103" s="90" t="s">
        <v>31</v>
      </c>
      <c r="N103" s="80">
        <v>117</v>
      </c>
      <c r="O103" s="80">
        <v>120</v>
      </c>
      <c r="P103" s="80">
        <v>95.2</v>
      </c>
      <c r="Q103" s="80">
        <v>120</v>
      </c>
      <c r="R103" s="80">
        <v>120</v>
      </c>
      <c r="S103" s="80" t="s">
        <v>31</v>
      </c>
      <c r="T103" s="166" t="s">
        <v>31</v>
      </c>
      <c r="U103" s="173">
        <v>91</v>
      </c>
    </row>
    <row r="104" spans="1:22" x14ac:dyDescent="0.25">
      <c r="A104" s="200"/>
      <c r="B104" s="56">
        <v>102</v>
      </c>
      <c r="C104" s="82" t="s">
        <v>7</v>
      </c>
      <c r="D104" s="160" t="s">
        <v>31</v>
      </c>
      <c r="E104" s="83">
        <v>0</v>
      </c>
      <c r="F104" s="83">
        <v>5.07</v>
      </c>
      <c r="G104" s="83">
        <v>6.12</v>
      </c>
      <c r="H104" s="83" t="s">
        <v>31</v>
      </c>
      <c r="I104" s="83" t="s">
        <v>31</v>
      </c>
      <c r="J104" s="167" t="s">
        <v>31</v>
      </c>
      <c r="K104" s="167" t="s">
        <v>31</v>
      </c>
      <c r="L104" s="174" t="s">
        <v>31</v>
      </c>
      <c r="M104" s="91" t="s">
        <v>31</v>
      </c>
      <c r="N104" s="83">
        <v>117.2</v>
      </c>
      <c r="O104" s="83">
        <v>120</v>
      </c>
      <c r="P104" s="83">
        <v>120</v>
      </c>
      <c r="Q104" s="83">
        <v>120</v>
      </c>
      <c r="R104" s="83">
        <v>105.5</v>
      </c>
      <c r="S104" s="83" t="s">
        <v>31</v>
      </c>
      <c r="T104" s="167">
        <v>120</v>
      </c>
      <c r="U104" s="174">
        <v>120</v>
      </c>
    </row>
    <row r="105" spans="1:22" ht="15" customHeight="1" x14ac:dyDescent="0.25">
      <c r="A105" s="201" t="s">
        <v>74</v>
      </c>
      <c r="B105" s="56">
        <v>103</v>
      </c>
      <c r="C105" s="72" t="s">
        <v>2</v>
      </c>
      <c r="D105" s="156" t="s">
        <v>31</v>
      </c>
      <c r="E105" s="73" t="s">
        <v>31</v>
      </c>
      <c r="F105" s="73" t="s">
        <v>31</v>
      </c>
      <c r="G105" s="73" t="s">
        <v>31</v>
      </c>
      <c r="H105" s="73" t="s">
        <v>31</v>
      </c>
      <c r="I105" s="73" t="s">
        <v>31</v>
      </c>
      <c r="J105" s="162" t="s">
        <v>31</v>
      </c>
      <c r="K105" s="166" t="s">
        <v>31</v>
      </c>
      <c r="L105" s="171" t="s">
        <v>31</v>
      </c>
      <c r="M105" s="93" t="s">
        <v>31</v>
      </c>
      <c r="N105" s="93" t="s">
        <v>31</v>
      </c>
      <c r="O105" s="93" t="s">
        <v>31</v>
      </c>
      <c r="P105" s="93" t="s">
        <v>31</v>
      </c>
      <c r="Q105" s="93" t="s">
        <v>31</v>
      </c>
      <c r="R105" s="93" t="s">
        <v>31</v>
      </c>
      <c r="S105" s="80">
        <v>120</v>
      </c>
      <c r="T105" s="166">
        <v>120</v>
      </c>
      <c r="U105" s="173">
        <v>76</v>
      </c>
    </row>
    <row r="106" spans="1:22" x14ac:dyDescent="0.25">
      <c r="A106" s="202"/>
      <c r="B106" s="56">
        <v>104</v>
      </c>
      <c r="C106" s="137" t="s">
        <v>3</v>
      </c>
      <c r="D106" s="159" t="s">
        <v>31</v>
      </c>
      <c r="E106" s="76" t="s">
        <v>31</v>
      </c>
      <c r="F106" s="76" t="s">
        <v>31</v>
      </c>
      <c r="G106" s="76" t="s">
        <v>31</v>
      </c>
      <c r="H106" s="76" t="s">
        <v>31</v>
      </c>
      <c r="I106" s="76" t="s">
        <v>31</v>
      </c>
      <c r="J106" s="163">
        <v>1.2</v>
      </c>
      <c r="K106" s="164" t="s">
        <v>31</v>
      </c>
      <c r="L106" s="172" t="s">
        <v>31</v>
      </c>
      <c r="M106" s="89" t="s">
        <v>31</v>
      </c>
      <c r="N106" s="89" t="s">
        <v>31</v>
      </c>
      <c r="O106" s="89" t="s">
        <v>31</v>
      </c>
      <c r="P106" s="89" t="s">
        <v>31</v>
      </c>
      <c r="Q106" s="89" t="s">
        <v>31</v>
      </c>
      <c r="R106" s="89" t="s">
        <v>31</v>
      </c>
      <c r="S106" s="95">
        <v>120</v>
      </c>
      <c r="T106" s="164">
        <v>20</v>
      </c>
      <c r="U106" s="172">
        <v>55</v>
      </c>
    </row>
    <row r="107" spans="1:22" x14ac:dyDescent="0.25">
      <c r="A107" s="202"/>
      <c r="B107" s="56">
        <v>105</v>
      </c>
      <c r="C107" s="138" t="s">
        <v>4</v>
      </c>
      <c r="D107" s="156" t="s">
        <v>31</v>
      </c>
      <c r="E107" s="80" t="s">
        <v>31</v>
      </c>
      <c r="F107" s="80" t="s">
        <v>31</v>
      </c>
      <c r="G107" s="80" t="s">
        <v>31</v>
      </c>
      <c r="H107" s="80" t="s">
        <v>31</v>
      </c>
      <c r="I107" s="80" t="s">
        <v>31</v>
      </c>
      <c r="J107" s="165" t="s">
        <v>31</v>
      </c>
      <c r="K107" s="166" t="s">
        <v>31</v>
      </c>
      <c r="L107" s="173" t="s">
        <v>31</v>
      </c>
      <c r="M107" s="90" t="s">
        <v>31</v>
      </c>
      <c r="N107" s="90" t="s">
        <v>31</v>
      </c>
      <c r="O107" s="90" t="s">
        <v>31</v>
      </c>
      <c r="P107" s="90" t="s">
        <v>31</v>
      </c>
      <c r="Q107" s="90" t="s">
        <v>31</v>
      </c>
      <c r="R107" s="90" t="s">
        <v>31</v>
      </c>
      <c r="S107" s="96">
        <v>65</v>
      </c>
      <c r="T107" s="166">
        <v>66</v>
      </c>
      <c r="U107" s="173">
        <v>90</v>
      </c>
    </row>
    <row r="108" spans="1:22" x14ac:dyDescent="0.25">
      <c r="A108" s="202"/>
      <c r="B108" s="56">
        <v>106</v>
      </c>
      <c r="C108" s="137" t="s">
        <v>5</v>
      </c>
      <c r="D108" s="157" t="s">
        <v>31</v>
      </c>
      <c r="E108" s="77" t="s">
        <v>31</v>
      </c>
      <c r="F108" s="77" t="s">
        <v>31</v>
      </c>
      <c r="G108" s="77" t="s">
        <v>31</v>
      </c>
      <c r="H108" s="77" t="s">
        <v>31</v>
      </c>
      <c r="I108" s="77" t="s">
        <v>31</v>
      </c>
      <c r="J108" s="163" t="s">
        <v>31</v>
      </c>
      <c r="K108" s="164" t="s">
        <v>31</v>
      </c>
      <c r="L108" s="172" t="s">
        <v>31</v>
      </c>
      <c r="M108" s="89" t="s">
        <v>31</v>
      </c>
      <c r="N108" s="89" t="s">
        <v>31</v>
      </c>
      <c r="O108" s="89" t="s">
        <v>31</v>
      </c>
      <c r="P108" s="89" t="s">
        <v>31</v>
      </c>
      <c r="Q108" s="89" t="s">
        <v>31</v>
      </c>
      <c r="R108" s="77">
        <v>48.5</v>
      </c>
      <c r="S108" s="95">
        <v>23</v>
      </c>
      <c r="T108" s="164">
        <v>60</v>
      </c>
      <c r="U108" s="172">
        <v>65</v>
      </c>
    </row>
    <row r="109" spans="1:22" x14ac:dyDescent="0.25">
      <c r="A109" s="202"/>
      <c r="B109" s="56">
        <v>107</v>
      </c>
      <c r="C109" s="138" t="s">
        <v>6</v>
      </c>
      <c r="D109" s="156" t="s">
        <v>31</v>
      </c>
      <c r="E109" s="80" t="s">
        <v>31</v>
      </c>
      <c r="F109" s="80" t="s">
        <v>31</v>
      </c>
      <c r="G109" s="80" t="s">
        <v>31</v>
      </c>
      <c r="H109" s="80" t="s">
        <v>31</v>
      </c>
      <c r="I109" s="80" t="s">
        <v>31</v>
      </c>
      <c r="J109" s="165" t="s">
        <v>31</v>
      </c>
      <c r="K109" s="166" t="s">
        <v>31</v>
      </c>
      <c r="L109" s="173" t="s">
        <v>31</v>
      </c>
      <c r="M109" s="90" t="s">
        <v>31</v>
      </c>
      <c r="N109" s="90" t="s">
        <v>31</v>
      </c>
      <c r="O109" s="90" t="s">
        <v>31</v>
      </c>
      <c r="P109" s="90" t="s">
        <v>31</v>
      </c>
      <c r="Q109" s="90" t="s">
        <v>31</v>
      </c>
      <c r="R109" s="80">
        <v>120</v>
      </c>
      <c r="S109" s="90">
        <v>37</v>
      </c>
      <c r="T109" s="166">
        <v>33</v>
      </c>
      <c r="U109" s="173">
        <v>65</v>
      </c>
    </row>
    <row r="110" spans="1:22" x14ac:dyDescent="0.25">
      <c r="A110" s="202"/>
      <c r="B110" s="56">
        <v>108</v>
      </c>
      <c r="C110" s="82" t="s">
        <v>7</v>
      </c>
      <c r="D110" s="160" t="s">
        <v>31</v>
      </c>
      <c r="E110" s="83" t="s">
        <v>31</v>
      </c>
      <c r="F110" s="83" t="s">
        <v>31</v>
      </c>
      <c r="G110" s="83" t="s">
        <v>31</v>
      </c>
      <c r="H110" s="83" t="s">
        <v>31</v>
      </c>
      <c r="I110" s="83" t="s">
        <v>31</v>
      </c>
      <c r="J110" s="167" t="s">
        <v>31</v>
      </c>
      <c r="K110" s="167" t="s">
        <v>31</v>
      </c>
      <c r="L110" s="174" t="s">
        <v>31</v>
      </c>
      <c r="M110" s="91" t="s">
        <v>31</v>
      </c>
      <c r="N110" s="91" t="s">
        <v>31</v>
      </c>
      <c r="O110" s="91" t="s">
        <v>31</v>
      </c>
      <c r="P110" s="91" t="s">
        <v>31</v>
      </c>
      <c r="Q110" s="91" t="s">
        <v>31</v>
      </c>
      <c r="R110" s="83">
        <v>26</v>
      </c>
      <c r="S110" s="91" t="s">
        <v>31</v>
      </c>
      <c r="T110" s="167">
        <v>53</v>
      </c>
      <c r="U110" s="174">
        <v>95</v>
      </c>
    </row>
    <row r="111" spans="1:22" ht="15" customHeight="1" x14ac:dyDescent="0.25">
      <c r="A111" s="203" t="s">
        <v>75</v>
      </c>
      <c r="B111" s="56">
        <v>109</v>
      </c>
      <c r="C111" s="138" t="s">
        <v>2</v>
      </c>
      <c r="D111" s="156" t="s">
        <v>31</v>
      </c>
      <c r="E111" s="73" t="s">
        <v>31</v>
      </c>
      <c r="F111" s="73" t="s">
        <v>31</v>
      </c>
      <c r="G111" s="73" t="s">
        <v>31</v>
      </c>
      <c r="H111" s="73" t="s">
        <v>31</v>
      </c>
      <c r="I111" s="80" t="s">
        <v>31</v>
      </c>
      <c r="J111" s="165">
        <v>3.1074999999999999</v>
      </c>
      <c r="K111" s="166" t="s">
        <v>31</v>
      </c>
      <c r="L111" s="173" t="s">
        <v>31</v>
      </c>
      <c r="M111" s="93" t="s">
        <v>31</v>
      </c>
      <c r="N111" s="93" t="s">
        <v>31</v>
      </c>
      <c r="O111" s="93" t="s">
        <v>31</v>
      </c>
      <c r="P111" s="93" t="s">
        <v>31</v>
      </c>
      <c r="Q111" s="93" t="s">
        <v>31</v>
      </c>
      <c r="R111" s="93" t="s">
        <v>31</v>
      </c>
      <c r="S111" s="80">
        <v>18</v>
      </c>
      <c r="T111" s="166">
        <v>73.5</v>
      </c>
      <c r="U111" s="173">
        <v>35</v>
      </c>
    </row>
    <row r="112" spans="1:22" x14ac:dyDescent="0.25">
      <c r="A112" s="204"/>
      <c r="B112" s="56">
        <v>110</v>
      </c>
      <c r="C112" s="137" t="s">
        <v>3</v>
      </c>
      <c r="D112" s="159" t="s">
        <v>31</v>
      </c>
      <c r="E112" s="76" t="s">
        <v>31</v>
      </c>
      <c r="F112" s="76" t="s">
        <v>31</v>
      </c>
      <c r="G112" s="76" t="s">
        <v>31</v>
      </c>
      <c r="H112" s="76" t="s">
        <v>31</v>
      </c>
      <c r="I112" s="83" t="s">
        <v>31</v>
      </c>
      <c r="J112" s="163">
        <v>0</v>
      </c>
      <c r="K112" s="164" t="s">
        <v>31</v>
      </c>
      <c r="L112" s="172" t="s">
        <v>31</v>
      </c>
      <c r="M112" s="89" t="s">
        <v>31</v>
      </c>
      <c r="N112" s="89" t="s">
        <v>31</v>
      </c>
      <c r="O112" s="89" t="s">
        <v>31</v>
      </c>
      <c r="P112" s="89" t="s">
        <v>31</v>
      </c>
      <c r="Q112" s="89" t="s">
        <v>31</v>
      </c>
      <c r="R112" s="89" t="s">
        <v>31</v>
      </c>
      <c r="S112" s="97">
        <v>23.5</v>
      </c>
      <c r="T112" s="164">
        <v>26</v>
      </c>
      <c r="U112" s="172">
        <v>43</v>
      </c>
    </row>
    <row r="113" spans="1:21" x14ac:dyDescent="0.25">
      <c r="A113" s="204"/>
      <c r="B113" s="56">
        <v>111</v>
      </c>
      <c r="C113" s="138" t="s">
        <v>4</v>
      </c>
      <c r="D113" s="156" t="s">
        <v>31</v>
      </c>
      <c r="E113" s="80" t="s">
        <v>31</v>
      </c>
      <c r="F113" s="80" t="s">
        <v>31</v>
      </c>
      <c r="G113" s="80" t="s">
        <v>31</v>
      </c>
      <c r="H113" s="80" t="s">
        <v>31</v>
      </c>
      <c r="I113" s="80" t="s">
        <v>31</v>
      </c>
      <c r="J113" s="165">
        <v>0.97799999999999998</v>
      </c>
      <c r="K113" s="166" t="s">
        <v>31</v>
      </c>
      <c r="L113" s="173" t="s">
        <v>31</v>
      </c>
      <c r="M113" s="90" t="s">
        <v>31</v>
      </c>
      <c r="N113" s="90" t="s">
        <v>31</v>
      </c>
      <c r="O113" s="90" t="s">
        <v>31</v>
      </c>
      <c r="P113" s="90" t="s">
        <v>31</v>
      </c>
      <c r="Q113" s="90" t="s">
        <v>31</v>
      </c>
      <c r="R113" s="90" t="s">
        <v>31</v>
      </c>
      <c r="S113" s="98">
        <v>44.92</v>
      </c>
      <c r="T113" s="166">
        <v>45</v>
      </c>
      <c r="U113" s="173">
        <v>110</v>
      </c>
    </row>
    <row r="114" spans="1:21" x14ac:dyDescent="0.25">
      <c r="A114" s="204"/>
      <c r="B114" s="56">
        <v>112</v>
      </c>
      <c r="C114" s="137" t="s">
        <v>5</v>
      </c>
      <c r="D114" s="157" t="s">
        <v>31</v>
      </c>
      <c r="E114" s="77" t="s">
        <v>31</v>
      </c>
      <c r="F114" s="77" t="s">
        <v>31</v>
      </c>
      <c r="G114" s="77" t="s">
        <v>31</v>
      </c>
      <c r="H114" s="77" t="s">
        <v>31</v>
      </c>
      <c r="I114" s="77">
        <v>0</v>
      </c>
      <c r="J114" s="163">
        <v>0.73199999999999998</v>
      </c>
      <c r="K114" s="164" t="s">
        <v>31</v>
      </c>
      <c r="L114" s="172" t="s">
        <v>31</v>
      </c>
      <c r="M114" s="89" t="s">
        <v>31</v>
      </c>
      <c r="N114" s="89" t="s">
        <v>31</v>
      </c>
      <c r="O114" s="89" t="s">
        <v>31</v>
      </c>
      <c r="P114" s="89" t="s">
        <v>31</v>
      </c>
      <c r="Q114" s="89" t="s">
        <v>31</v>
      </c>
      <c r="R114" s="77">
        <v>23</v>
      </c>
      <c r="S114" s="97">
        <v>18.5</v>
      </c>
      <c r="T114" s="164">
        <v>9</v>
      </c>
      <c r="U114" s="172">
        <v>99</v>
      </c>
    </row>
    <row r="115" spans="1:21" x14ac:dyDescent="0.25">
      <c r="A115" s="204"/>
      <c r="B115" s="56">
        <v>113</v>
      </c>
      <c r="C115" s="138" t="s">
        <v>6</v>
      </c>
      <c r="D115" s="156" t="s">
        <v>31</v>
      </c>
      <c r="E115" s="80" t="s">
        <v>31</v>
      </c>
      <c r="F115" s="80" t="s">
        <v>31</v>
      </c>
      <c r="G115" s="80" t="s">
        <v>31</v>
      </c>
      <c r="H115" s="80" t="s">
        <v>31</v>
      </c>
      <c r="I115" s="80" t="s">
        <v>31</v>
      </c>
      <c r="J115" s="165" t="s">
        <v>31</v>
      </c>
      <c r="K115" s="166" t="s">
        <v>31</v>
      </c>
      <c r="L115" s="173" t="s">
        <v>31</v>
      </c>
      <c r="M115" s="90" t="s">
        <v>31</v>
      </c>
      <c r="N115" s="90" t="s">
        <v>31</v>
      </c>
      <c r="O115" s="90" t="s">
        <v>31</v>
      </c>
      <c r="P115" s="90" t="s">
        <v>31</v>
      </c>
      <c r="Q115" s="90" t="s">
        <v>31</v>
      </c>
      <c r="R115" s="80">
        <v>16</v>
      </c>
      <c r="S115" s="98">
        <v>32.33</v>
      </c>
      <c r="T115" s="166">
        <v>17</v>
      </c>
      <c r="U115" s="173">
        <v>120</v>
      </c>
    </row>
    <row r="116" spans="1:21" x14ac:dyDescent="0.25">
      <c r="A116" s="205"/>
      <c r="B116" s="56">
        <v>114</v>
      </c>
      <c r="C116" s="82" t="s">
        <v>7</v>
      </c>
      <c r="D116" s="160" t="s">
        <v>31</v>
      </c>
      <c r="E116" s="83" t="s">
        <v>31</v>
      </c>
      <c r="F116" s="83" t="s">
        <v>31</v>
      </c>
      <c r="G116" s="83" t="s">
        <v>31</v>
      </c>
      <c r="H116" s="83" t="s">
        <v>31</v>
      </c>
      <c r="I116" s="83" t="s">
        <v>31</v>
      </c>
      <c r="J116" s="167">
        <v>3.34</v>
      </c>
      <c r="K116" s="167" t="s">
        <v>31</v>
      </c>
      <c r="L116" s="174" t="s">
        <v>31</v>
      </c>
      <c r="M116" s="91" t="s">
        <v>31</v>
      </c>
      <c r="N116" s="91" t="s">
        <v>31</v>
      </c>
      <c r="O116" s="91" t="s">
        <v>31</v>
      </c>
      <c r="P116" s="91" t="s">
        <v>31</v>
      </c>
      <c r="Q116" s="91" t="s">
        <v>31</v>
      </c>
      <c r="R116" s="83">
        <v>15</v>
      </c>
      <c r="S116" s="175">
        <v>38.229999999999997</v>
      </c>
      <c r="T116" s="167">
        <v>30.5</v>
      </c>
      <c r="U116" s="174">
        <v>120</v>
      </c>
    </row>
    <row r="117" spans="1:21" ht="15" customHeight="1" x14ac:dyDescent="0.25">
      <c r="A117" s="201" t="s">
        <v>76</v>
      </c>
      <c r="B117" s="56">
        <v>115</v>
      </c>
      <c r="C117" s="138" t="s">
        <v>33</v>
      </c>
      <c r="D117" s="156" t="s">
        <v>31</v>
      </c>
      <c r="E117" s="73" t="s">
        <v>31</v>
      </c>
      <c r="F117" s="73" t="s">
        <v>31</v>
      </c>
      <c r="G117" s="73" t="s">
        <v>31</v>
      </c>
      <c r="H117" s="73" t="s">
        <v>31</v>
      </c>
      <c r="I117" s="73" t="s">
        <v>31</v>
      </c>
      <c r="J117" s="165" t="s">
        <v>31</v>
      </c>
      <c r="K117" s="166" t="s">
        <v>31</v>
      </c>
      <c r="L117" s="173">
        <v>12.5</v>
      </c>
      <c r="M117" s="93" t="s">
        <v>31</v>
      </c>
      <c r="N117" s="93" t="s">
        <v>31</v>
      </c>
      <c r="O117" s="93" t="s">
        <v>31</v>
      </c>
      <c r="P117" s="93" t="s">
        <v>31</v>
      </c>
      <c r="Q117" s="93" t="s">
        <v>31</v>
      </c>
      <c r="R117" s="93" t="s">
        <v>31</v>
      </c>
      <c r="S117" s="98" t="s">
        <v>31</v>
      </c>
      <c r="T117" s="166" t="s">
        <v>31</v>
      </c>
      <c r="U117" s="173">
        <v>120</v>
      </c>
    </row>
    <row r="118" spans="1:21" x14ac:dyDescent="0.25">
      <c r="A118" s="202"/>
      <c r="B118" s="56">
        <v>116</v>
      </c>
      <c r="C118" s="137" t="s">
        <v>3</v>
      </c>
      <c r="D118" s="159" t="s">
        <v>31</v>
      </c>
      <c r="E118" s="76" t="s">
        <v>31</v>
      </c>
      <c r="F118" s="76" t="s">
        <v>31</v>
      </c>
      <c r="G118" s="76" t="s">
        <v>31</v>
      </c>
      <c r="H118" s="76" t="s">
        <v>31</v>
      </c>
      <c r="I118" s="76" t="s">
        <v>31</v>
      </c>
      <c r="J118" s="163">
        <v>8.2100000000000009</v>
      </c>
      <c r="K118" s="164" t="s">
        <v>31</v>
      </c>
      <c r="L118" s="172" t="s">
        <v>31</v>
      </c>
      <c r="M118" s="89" t="s">
        <v>31</v>
      </c>
      <c r="N118" s="89" t="s">
        <v>31</v>
      </c>
      <c r="O118" s="89" t="s">
        <v>31</v>
      </c>
      <c r="P118" s="89" t="s">
        <v>31</v>
      </c>
      <c r="Q118" s="89" t="s">
        <v>31</v>
      </c>
      <c r="R118" s="89" t="s">
        <v>31</v>
      </c>
      <c r="S118" s="97">
        <v>68</v>
      </c>
      <c r="T118" s="164" t="s">
        <v>31</v>
      </c>
      <c r="U118" s="172" t="s">
        <v>31</v>
      </c>
    </row>
    <row r="119" spans="1:21" x14ac:dyDescent="0.25">
      <c r="A119" s="202"/>
      <c r="B119" s="56">
        <v>117</v>
      </c>
      <c r="C119" s="138" t="s">
        <v>4</v>
      </c>
      <c r="D119" s="156" t="s">
        <v>31</v>
      </c>
      <c r="E119" s="80" t="s">
        <v>31</v>
      </c>
      <c r="F119" s="80" t="s">
        <v>31</v>
      </c>
      <c r="G119" s="80" t="s">
        <v>31</v>
      </c>
      <c r="H119" s="80" t="s">
        <v>31</v>
      </c>
      <c r="I119" s="80" t="s">
        <v>31</v>
      </c>
      <c r="J119" s="165">
        <v>8.1999999999999993</v>
      </c>
      <c r="K119" s="166" t="s">
        <v>31</v>
      </c>
      <c r="L119" s="173" t="s">
        <v>31</v>
      </c>
      <c r="M119" s="90" t="s">
        <v>31</v>
      </c>
      <c r="N119" s="90" t="s">
        <v>31</v>
      </c>
      <c r="O119" s="90" t="s">
        <v>31</v>
      </c>
      <c r="P119" s="90" t="s">
        <v>31</v>
      </c>
      <c r="Q119" s="90" t="s">
        <v>31</v>
      </c>
      <c r="R119" s="90" t="s">
        <v>31</v>
      </c>
      <c r="S119" s="98">
        <v>63</v>
      </c>
      <c r="T119" s="166" t="s">
        <v>31</v>
      </c>
      <c r="U119" s="173" t="s">
        <v>31</v>
      </c>
    </row>
    <row r="120" spans="1:21" x14ac:dyDescent="0.25">
      <c r="A120" s="202"/>
      <c r="B120" s="56">
        <v>118</v>
      </c>
      <c r="C120" s="137" t="s">
        <v>5</v>
      </c>
      <c r="D120" s="157" t="s">
        <v>31</v>
      </c>
      <c r="E120" s="77" t="s">
        <v>31</v>
      </c>
      <c r="F120" s="77" t="s">
        <v>31</v>
      </c>
      <c r="G120" s="77" t="s">
        <v>31</v>
      </c>
      <c r="H120" s="77" t="s">
        <v>31</v>
      </c>
      <c r="I120" s="77" t="s">
        <v>31</v>
      </c>
      <c r="J120" s="163">
        <v>7.68</v>
      </c>
      <c r="K120" s="164" t="s">
        <v>31</v>
      </c>
      <c r="L120" s="172" t="s">
        <v>31</v>
      </c>
      <c r="M120" s="89" t="s">
        <v>31</v>
      </c>
      <c r="N120" s="89" t="s">
        <v>31</v>
      </c>
      <c r="O120" s="89" t="s">
        <v>31</v>
      </c>
      <c r="P120" s="89" t="s">
        <v>31</v>
      </c>
      <c r="Q120" s="89" t="s">
        <v>31</v>
      </c>
      <c r="R120" s="77">
        <v>69</v>
      </c>
      <c r="S120" s="97">
        <v>48</v>
      </c>
      <c r="T120" s="164" t="s">
        <v>31</v>
      </c>
      <c r="U120" s="172">
        <v>41.5</v>
      </c>
    </row>
    <row r="121" spans="1:21" x14ac:dyDescent="0.25">
      <c r="A121" s="202"/>
      <c r="B121" s="56">
        <v>119</v>
      </c>
      <c r="C121" s="138" t="s">
        <v>6</v>
      </c>
      <c r="D121" s="156" t="s">
        <v>31</v>
      </c>
      <c r="E121" s="80" t="s">
        <v>31</v>
      </c>
      <c r="F121" s="80" t="s">
        <v>31</v>
      </c>
      <c r="G121" s="80" t="s">
        <v>31</v>
      </c>
      <c r="H121" s="80" t="s">
        <v>31</v>
      </c>
      <c r="I121" s="80">
        <v>0.192</v>
      </c>
      <c r="J121" s="165" t="s">
        <v>31</v>
      </c>
      <c r="K121" s="166" t="s">
        <v>31</v>
      </c>
      <c r="L121" s="173" t="s">
        <v>31</v>
      </c>
      <c r="M121" s="90" t="s">
        <v>31</v>
      </c>
      <c r="N121" s="90" t="s">
        <v>31</v>
      </c>
      <c r="O121" s="90" t="s">
        <v>31</v>
      </c>
      <c r="P121" s="90" t="s">
        <v>31</v>
      </c>
      <c r="Q121" s="90" t="s">
        <v>31</v>
      </c>
      <c r="R121" s="80">
        <v>120</v>
      </c>
      <c r="S121" s="98" t="s">
        <v>31</v>
      </c>
      <c r="T121" s="166" t="s">
        <v>31</v>
      </c>
      <c r="U121" s="173">
        <v>120</v>
      </c>
    </row>
    <row r="122" spans="1:21" x14ac:dyDescent="0.25">
      <c r="A122" s="206"/>
      <c r="B122" s="56">
        <v>120</v>
      </c>
      <c r="C122" s="82" t="s">
        <v>7</v>
      </c>
      <c r="D122" s="160" t="s">
        <v>31</v>
      </c>
      <c r="E122" s="83" t="s">
        <v>31</v>
      </c>
      <c r="F122" s="83" t="s">
        <v>31</v>
      </c>
      <c r="G122" s="83" t="s">
        <v>31</v>
      </c>
      <c r="H122" s="83" t="s">
        <v>31</v>
      </c>
      <c r="I122" s="83">
        <v>0.05</v>
      </c>
      <c r="J122" s="167">
        <v>11.3</v>
      </c>
      <c r="K122" s="167" t="s">
        <v>31</v>
      </c>
      <c r="L122" s="174" t="s">
        <v>31</v>
      </c>
      <c r="M122" s="91" t="s">
        <v>31</v>
      </c>
      <c r="N122" s="91" t="s">
        <v>31</v>
      </c>
      <c r="O122" s="91" t="s">
        <v>31</v>
      </c>
      <c r="P122" s="91" t="s">
        <v>31</v>
      </c>
      <c r="Q122" s="91" t="s">
        <v>31</v>
      </c>
      <c r="R122" s="83">
        <v>115</v>
      </c>
      <c r="S122" s="175">
        <v>82</v>
      </c>
      <c r="T122" s="167" t="s">
        <v>31</v>
      </c>
      <c r="U122" s="174">
        <v>120</v>
      </c>
    </row>
    <row r="123" spans="1:21" x14ac:dyDescent="0.25">
      <c r="C123" s="154"/>
    </row>
  </sheetData>
  <sheetProtection algorithmName="SHA-512" hashValue="freO/Qe4XtIpBn/RZMp8nUzJqqq2XBhob5cYmy6WTg9fL8zZSJjzS1WrgOu13zds0LQ7Thaqgw/cLuR7smCuiA==" saltValue="5HZAK0rYo8mD65KNP2eXKw==" spinCount="100000" sheet="1" objects="1" scenarios="1"/>
  <mergeCells count="24">
    <mergeCell ref="A45:A50"/>
    <mergeCell ref="W1:Y1"/>
    <mergeCell ref="AA1:AC1"/>
    <mergeCell ref="A3:A8"/>
    <mergeCell ref="A9:A14"/>
    <mergeCell ref="A15:A20"/>
    <mergeCell ref="A21:A26"/>
    <mergeCell ref="A27:A32"/>
    <mergeCell ref="A33:A38"/>
    <mergeCell ref="A39:A44"/>
    <mergeCell ref="D1:K1"/>
    <mergeCell ref="M1:T1"/>
    <mergeCell ref="A117:A122"/>
    <mergeCell ref="A51:A56"/>
    <mergeCell ref="A57:A62"/>
    <mergeCell ref="A63:A68"/>
    <mergeCell ref="A69:A74"/>
    <mergeCell ref="A75:A80"/>
    <mergeCell ref="A81:A86"/>
    <mergeCell ref="A87:A92"/>
    <mergeCell ref="A93:A98"/>
    <mergeCell ref="A99:A104"/>
    <mergeCell ref="A105:A110"/>
    <mergeCell ref="A111:A1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6ACF-82DF-4A60-9C8B-B9720733F5B5}">
  <dimension ref="A2:Z11"/>
  <sheetViews>
    <sheetView showGridLines="0" zoomScaleNormal="100" workbookViewId="0">
      <selection activeCell="C5" sqref="C5"/>
    </sheetView>
  </sheetViews>
  <sheetFormatPr defaultColWidth="9.140625" defaultRowHeight="15" x14ac:dyDescent="0.25"/>
  <cols>
    <col min="1" max="2" width="9.140625" style="59"/>
    <col min="3" max="3" width="46.140625" style="57" customWidth="1"/>
    <col min="4" max="4" width="9.140625" style="57"/>
    <col min="5" max="5" width="10.42578125" style="99" hidden="1" customWidth="1"/>
    <col min="6" max="6" width="11.5703125" style="57" customWidth="1"/>
    <col min="7" max="7" width="10.7109375" style="127" customWidth="1"/>
    <col min="8" max="16" width="9.140625" style="57"/>
    <col min="17" max="17" width="10.7109375" style="57" customWidth="1"/>
    <col min="18" max="18" width="10.7109375" style="127" customWidth="1"/>
    <col min="19" max="16384" width="9.140625" style="57"/>
  </cols>
  <sheetData>
    <row r="2" spans="2:26" ht="23.25" x14ac:dyDescent="0.35">
      <c r="B2" s="126" t="s">
        <v>89</v>
      </c>
    </row>
    <row r="3" spans="2:26" x14ac:dyDescent="0.25">
      <c r="F3" s="113"/>
      <c r="H3" s="113"/>
      <c r="I3" s="113"/>
      <c r="J3" s="113"/>
      <c r="K3" s="113"/>
      <c r="L3" s="113"/>
      <c r="M3" s="113"/>
      <c r="N3" s="113"/>
    </row>
    <row r="4" spans="2:26" ht="19.5" thickBot="1" x14ac:dyDescent="0.35">
      <c r="C4" s="29" t="s">
        <v>88</v>
      </c>
      <c r="F4" s="227" t="s">
        <v>83</v>
      </c>
      <c r="G4" s="227"/>
      <c r="H4" s="227"/>
      <c r="I4" s="227"/>
      <c r="J4" s="227"/>
      <c r="K4" s="227"/>
      <c r="L4" s="227"/>
      <c r="M4" s="227"/>
      <c r="N4" s="227"/>
      <c r="O4" s="228"/>
      <c r="Q4" s="227" t="s">
        <v>90</v>
      </c>
      <c r="R4" s="227"/>
      <c r="S4" s="227"/>
      <c r="T4" s="227"/>
      <c r="U4" s="227"/>
      <c r="V4" s="227"/>
      <c r="W4" s="227"/>
      <c r="X4" s="227"/>
      <c r="Y4" s="227"/>
      <c r="Z4" s="228"/>
    </row>
    <row r="5" spans="2:26" ht="15.75" thickBot="1" x14ac:dyDescent="0.3">
      <c r="C5" s="125" t="s">
        <v>37</v>
      </c>
      <c r="F5" s="124" t="s">
        <v>0</v>
      </c>
      <c r="G5" s="116">
        <v>2015</v>
      </c>
      <c r="H5" s="116">
        <v>2016</v>
      </c>
      <c r="I5" s="116">
        <v>2017</v>
      </c>
      <c r="J5" s="116">
        <v>2018</v>
      </c>
      <c r="K5" s="116">
        <v>2019</v>
      </c>
      <c r="L5" s="116">
        <v>2020</v>
      </c>
      <c r="M5" s="116">
        <v>2021</v>
      </c>
      <c r="N5" s="116">
        <v>2022</v>
      </c>
      <c r="O5" s="116">
        <v>2023</v>
      </c>
      <c r="Q5" s="188" t="s">
        <v>0</v>
      </c>
      <c r="R5" s="122">
        <v>2015</v>
      </c>
      <c r="S5" s="122">
        <v>2016</v>
      </c>
      <c r="T5" s="122">
        <v>2017</v>
      </c>
      <c r="U5" s="122">
        <v>2018</v>
      </c>
      <c r="V5" s="122">
        <v>2019</v>
      </c>
      <c r="W5" s="122">
        <v>2020</v>
      </c>
      <c r="X5" s="122">
        <v>2021</v>
      </c>
      <c r="Y5" s="189">
        <v>2022</v>
      </c>
      <c r="Z5" s="189">
        <v>2023</v>
      </c>
    </row>
    <row r="6" spans="2:26" x14ac:dyDescent="0.25">
      <c r="E6" s="99">
        <f>INDEX('FlowTransparency '!B3:B122,MATCH('Flow &amp; Transparency Data'!C5,'FlowTransparency '!A3:A122,0))</f>
        <v>1</v>
      </c>
      <c r="F6" s="120" t="s">
        <v>2</v>
      </c>
      <c r="G6" s="117" t="str">
        <f>VLOOKUP($E6,'FlowTransparency '!$B$3:$X$122,3)</f>
        <v>-</v>
      </c>
      <c r="H6" s="117" t="str">
        <f>VLOOKUP($E6,'FlowTransparency '!$B$3:$X$122,4)</f>
        <v>-</v>
      </c>
      <c r="I6" s="118">
        <f>VLOOKUP($E6,'FlowTransparency '!$B$3:$X$122,5)</f>
        <v>40.1</v>
      </c>
      <c r="J6" s="118" t="str">
        <f>VLOOKUP($E6,'FlowTransparency '!$B$3:$X$122,6)</f>
        <v>-</v>
      </c>
      <c r="K6" s="118" t="str">
        <f>VLOOKUP($E6,'FlowTransparency '!$B$3:$X$122,7)</f>
        <v>-</v>
      </c>
      <c r="L6" s="118" t="str">
        <f>VLOOKUP($E6,'FlowTransparency '!$B$3:$X$122,8)</f>
        <v>-</v>
      </c>
      <c r="M6" s="118" t="str">
        <f>VLOOKUP($E6,'FlowTransparency '!$B$3:$X$122,9)</f>
        <v>-</v>
      </c>
      <c r="N6" s="118" t="str">
        <f>VLOOKUP($E6,'FlowTransparency '!$B$3:$X$122,10)</f>
        <v>-</v>
      </c>
      <c r="O6" s="118" t="str">
        <f>VLOOKUP($E6,'FlowTransparency '!$B$3:$X$122,11)</f>
        <v>-</v>
      </c>
      <c r="Q6" s="120" t="s">
        <v>2</v>
      </c>
      <c r="R6" s="118" t="str">
        <f>VLOOKUP($E6,'FlowTransparency '!$B$3:$X$122,12)</f>
        <v>-</v>
      </c>
      <c r="S6" s="118" t="str">
        <f>VLOOKUP($E6,'FlowTransparency '!$B$3:$X$122,13)</f>
        <v>-</v>
      </c>
      <c r="T6" s="118">
        <f>VLOOKUP($E6,'FlowTransparency '!$B$3:$X$122,14)</f>
        <v>10.48</v>
      </c>
      <c r="U6" s="118">
        <f>VLOOKUP($E6,'FlowTransparency '!$B$3:$X$122,15)</f>
        <v>41.4</v>
      </c>
      <c r="V6" s="118" t="str">
        <f>VLOOKUP($E6,'FlowTransparency '!$B$3:$X$122,16)</f>
        <v>-</v>
      </c>
      <c r="W6" s="118" t="str">
        <f>VLOOKUP($E6,'FlowTransparency '!$B$3:$X$122,17)</f>
        <v>-</v>
      </c>
      <c r="X6" s="118" t="str">
        <f>VLOOKUP($E6,'FlowTransparency '!$B$3:$X$122,18)</f>
        <v>-</v>
      </c>
      <c r="Y6" s="118">
        <f>VLOOKUP($E6,'FlowTransparency '!$B$3:$X$122,19)</f>
        <v>120</v>
      </c>
      <c r="Z6" s="118">
        <f>VLOOKUP($E6,'FlowTransparency '!$B$3:$X$122,20)</f>
        <v>120</v>
      </c>
    </row>
    <row r="7" spans="2:26" x14ac:dyDescent="0.25">
      <c r="E7" s="99">
        <f>E6+1</f>
        <v>2</v>
      </c>
      <c r="F7" s="121" t="s">
        <v>3</v>
      </c>
      <c r="G7" s="117" t="str">
        <f>VLOOKUP($E7,'FlowTransparency '!$B$3:$X$122,3)</f>
        <v>-</v>
      </c>
      <c r="H7" s="117" t="str">
        <f>VLOOKUP($E7,'FlowTransparency '!$B$3:$X$122,4)</f>
        <v>-</v>
      </c>
      <c r="I7" s="118">
        <f>VLOOKUP($E7,'FlowTransparency '!$B$3:$X$122,5)</f>
        <v>55.7</v>
      </c>
      <c r="J7" s="118" t="str">
        <f>VLOOKUP($E7,'FlowTransparency '!$B$3:$X$122,6)</f>
        <v>-</v>
      </c>
      <c r="K7" s="118" t="str">
        <f>VLOOKUP($E7,'FlowTransparency '!$B$3:$X$122,7)</f>
        <v>-</v>
      </c>
      <c r="L7" s="118" t="str">
        <f>VLOOKUP($E7,'FlowTransparency '!$B$3:$X$122,8)</f>
        <v>-</v>
      </c>
      <c r="M7" s="118" t="str">
        <f>VLOOKUP($E7,'FlowTransparency '!$B$3:$X$122,9)</f>
        <v>-</v>
      </c>
      <c r="N7" s="118" t="str">
        <f>VLOOKUP($E7,'FlowTransparency '!$B$3:$X$122,10)</f>
        <v>-</v>
      </c>
      <c r="O7" s="118" t="str">
        <f>VLOOKUP($E7,'FlowTransparency '!$B$3:$X$122,11)</f>
        <v>-</v>
      </c>
      <c r="Q7" s="121" t="s">
        <v>3</v>
      </c>
      <c r="R7" s="118" t="str">
        <f>VLOOKUP($E7,'FlowTransparency '!$B$3:$X$122,12)</f>
        <v>-</v>
      </c>
      <c r="S7" s="118" t="str">
        <f>VLOOKUP($E7,'FlowTransparency '!$B$3:$X$122,13)</f>
        <v>-</v>
      </c>
      <c r="T7" s="118">
        <f>VLOOKUP($E7,'FlowTransparency '!$B$3:$X$122,14)</f>
        <v>5</v>
      </c>
      <c r="U7" s="118">
        <f>VLOOKUP($E7,'FlowTransparency '!$B$3:$X$122,15)</f>
        <v>59</v>
      </c>
      <c r="V7" s="118">
        <f>VLOOKUP($E7,'FlowTransparency '!$B$3:$X$122,16)</f>
        <v>12</v>
      </c>
      <c r="W7" s="118" t="str">
        <f>VLOOKUP($E7,'FlowTransparency '!$B$3:$X$122,17)</f>
        <v>-</v>
      </c>
      <c r="X7" s="118" t="str">
        <f>VLOOKUP($E7,'FlowTransparency '!$B$3:$X$122,18)</f>
        <v>-</v>
      </c>
      <c r="Y7" s="118">
        <f>VLOOKUP($E7,'FlowTransparency '!$B$3:$X$122,19)</f>
        <v>60</v>
      </c>
      <c r="Z7" s="118">
        <f>VLOOKUP($E7,'FlowTransparency '!$B$3:$X$122,20)</f>
        <v>120</v>
      </c>
    </row>
    <row r="8" spans="2:26" x14ac:dyDescent="0.25">
      <c r="E8" s="99">
        <f t="shared" ref="E8:E11" si="0">E7+1</f>
        <v>3</v>
      </c>
      <c r="F8" s="121" t="s">
        <v>4</v>
      </c>
      <c r="G8" s="117" t="str">
        <f>VLOOKUP($E8,'FlowTransparency '!$B$3:$X$122,3)</f>
        <v>-</v>
      </c>
      <c r="H8" s="117" t="str">
        <f>VLOOKUP($E8,'FlowTransparency '!$B$3:$X$122,4)</f>
        <v>-</v>
      </c>
      <c r="I8" s="118" t="str">
        <f>VLOOKUP($E8,'FlowTransparency '!$B$3:$X$122,5)</f>
        <v>-</v>
      </c>
      <c r="J8" s="118" t="str">
        <f>VLOOKUP($E8,'FlowTransparency '!$B$3:$X$122,6)</f>
        <v>-</v>
      </c>
      <c r="K8" s="118" t="str">
        <f>VLOOKUP($E8,'FlowTransparency '!$B$3:$X$122,7)</f>
        <v>-</v>
      </c>
      <c r="L8" s="118" t="str">
        <f>VLOOKUP($E8,'FlowTransparency '!$B$3:$X$122,8)</f>
        <v>-</v>
      </c>
      <c r="M8" s="118" t="str">
        <f>VLOOKUP($E8,'FlowTransparency '!$B$3:$X$122,9)</f>
        <v>-</v>
      </c>
      <c r="N8" s="118" t="str">
        <f>VLOOKUP($E8,'FlowTransparency '!$B$3:$X$122,10)</f>
        <v>-</v>
      </c>
      <c r="O8" s="118" t="str">
        <f>VLOOKUP($E8,'FlowTransparency '!$B$3:$X$122,11)</f>
        <v>-</v>
      </c>
      <c r="Q8" s="121" t="s">
        <v>4</v>
      </c>
      <c r="R8" s="118" t="str">
        <f>VLOOKUP($E8,'FlowTransparency '!$B$3:$X$122,12)</f>
        <v>-</v>
      </c>
      <c r="S8" s="118" t="str">
        <f>VLOOKUP($E8,'FlowTransparency '!$B$3:$X$122,13)</f>
        <v>-</v>
      </c>
      <c r="T8" s="118">
        <f>VLOOKUP($E8,'FlowTransparency '!$B$3:$X$122,14)</f>
        <v>5.1100000000000003</v>
      </c>
      <c r="U8" s="118">
        <f>VLOOKUP($E8,'FlowTransparency '!$B$3:$X$122,15)</f>
        <v>46.5</v>
      </c>
      <c r="V8" s="118" t="str">
        <f>VLOOKUP($E8,'FlowTransparency '!$B$3:$X$122,16)</f>
        <v>-</v>
      </c>
      <c r="W8" s="118" t="str">
        <f>VLOOKUP($E8,'FlowTransparency '!$B$3:$X$122,17)</f>
        <v>-</v>
      </c>
      <c r="X8" s="118" t="str">
        <f>VLOOKUP($E8,'FlowTransparency '!$B$3:$X$122,18)</f>
        <v>-</v>
      </c>
      <c r="Y8" s="118">
        <f>VLOOKUP($E8,'FlowTransparency '!$B$3:$X$122,19)</f>
        <v>46</v>
      </c>
      <c r="Z8" s="118">
        <f>VLOOKUP($E8,'FlowTransparency '!$B$3:$X$122,20)</f>
        <v>120</v>
      </c>
    </row>
    <row r="9" spans="2:26" x14ac:dyDescent="0.25">
      <c r="E9" s="99">
        <f t="shared" si="0"/>
        <v>4</v>
      </c>
      <c r="F9" s="121" t="s">
        <v>5</v>
      </c>
      <c r="G9" s="117" t="str">
        <f>VLOOKUP($E9,'FlowTransparency '!$B$3:$X$122,3)</f>
        <v>-</v>
      </c>
      <c r="H9" s="117" t="str">
        <f>VLOOKUP($E9,'FlowTransparency '!$B$3:$X$122,4)</f>
        <v>-</v>
      </c>
      <c r="I9" s="118" t="str">
        <f>VLOOKUP($E9,'FlowTransparency '!$B$3:$X$122,5)</f>
        <v>-</v>
      </c>
      <c r="J9" s="118" t="str">
        <f>VLOOKUP($E9,'FlowTransparency '!$B$3:$X$122,6)</f>
        <v>-</v>
      </c>
      <c r="K9" s="118" t="str">
        <f>VLOOKUP($E9,'FlowTransparency '!$B$3:$X$122,7)</f>
        <v>-</v>
      </c>
      <c r="L9" s="118" t="str">
        <f>VLOOKUP($E9,'FlowTransparency '!$B$3:$X$122,8)</f>
        <v>-</v>
      </c>
      <c r="M9" s="118" t="str">
        <f>VLOOKUP($E9,'FlowTransparency '!$B$3:$X$122,9)</f>
        <v>-</v>
      </c>
      <c r="N9" s="118" t="str">
        <f>VLOOKUP($E9,'FlowTransparency '!$B$3:$X$122,10)</f>
        <v>-</v>
      </c>
      <c r="O9" s="118" t="str">
        <f>VLOOKUP($E9,'FlowTransparency '!$B$3:$X$122,11)</f>
        <v>-</v>
      </c>
      <c r="Q9" s="121" t="s">
        <v>5</v>
      </c>
      <c r="R9" s="118" t="str">
        <f>VLOOKUP($E9,'FlowTransparency '!$B$3:$X$122,12)</f>
        <v>-</v>
      </c>
      <c r="S9" s="118" t="str">
        <f>VLOOKUP($E9,'FlowTransparency '!$B$3:$X$122,13)</f>
        <v>-</v>
      </c>
      <c r="T9" s="118" t="str">
        <f>VLOOKUP($E9,'FlowTransparency '!$B$3:$X$122,14)</f>
        <v>-</v>
      </c>
      <c r="U9" s="118" t="str">
        <f>VLOOKUP($E9,'FlowTransparency '!$B$3:$X$122,15)</f>
        <v>-</v>
      </c>
      <c r="V9" s="118" t="str">
        <f>VLOOKUP($E9,'FlowTransparency '!$B$3:$X$122,16)</f>
        <v>-</v>
      </c>
      <c r="W9" s="118">
        <f>VLOOKUP($E9,'FlowTransparency '!$B$3:$X$122,17)</f>
        <v>25</v>
      </c>
      <c r="X9" s="118" t="str">
        <f>VLOOKUP($E9,'FlowTransparency '!$B$3:$X$122,18)</f>
        <v>-</v>
      </c>
      <c r="Y9" s="118">
        <f>VLOOKUP($E9,'FlowTransparency '!$B$3:$X$122,19)</f>
        <v>4</v>
      </c>
      <c r="Z9" s="118">
        <f>VLOOKUP($E9,'FlowTransparency '!$B$3:$X$122,20)</f>
        <v>34</v>
      </c>
    </row>
    <row r="10" spans="2:26" x14ac:dyDescent="0.25">
      <c r="E10" s="99">
        <f t="shared" si="0"/>
        <v>5</v>
      </c>
      <c r="F10" s="121" t="s">
        <v>6</v>
      </c>
      <c r="G10" s="117" t="str">
        <f>VLOOKUP($E10,'FlowTransparency '!$B$3:$X$122,3)</f>
        <v>-</v>
      </c>
      <c r="H10" s="117" t="str">
        <f>VLOOKUP($E10,'FlowTransparency '!$B$3:$X$122,4)</f>
        <v>-</v>
      </c>
      <c r="I10" s="118">
        <f>VLOOKUP($E10,'FlowTransparency '!$B$3:$X$122,5)</f>
        <v>6.2</v>
      </c>
      <c r="J10" s="118" t="str">
        <f>VLOOKUP($E10,'FlowTransparency '!$B$3:$X$122,6)</f>
        <v>-</v>
      </c>
      <c r="K10" s="118" t="str">
        <f>VLOOKUP($E10,'FlowTransparency '!$B$3:$X$122,7)</f>
        <v>-</v>
      </c>
      <c r="L10" s="118" t="str">
        <f>VLOOKUP($E10,'FlowTransparency '!$B$3:$X$122,8)</f>
        <v>-</v>
      </c>
      <c r="M10" s="118" t="str">
        <f>VLOOKUP($E10,'FlowTransparency '!$B$3:$X$122,9)</f>
        <v>-</v>
      </c>
      <c r="N10" s="118" t="str">
        <f>VLOOKUP($E10,'FlowTransparency '!$B$3:$X$122,10)</f>
        <v>-</v>
      </c>
      <c r="O10" s="118" t="str">
        <f>VLOOKUP($E10,'FlowTransparency '!$B$3:$X$122,11)</f>
        <v>-</v>
      </c>
      <c r="Q10" s="121" t="s">
        <v>6</v>
      </c>
      <c r="R10" s="118">
        <f>VLOOKUP($E10,'FlowTransparency '!$B$3:$X$122,12)</f>
        <v>38.5</v>
      </c>
      <c r="S10" s="118" t="str">
        <f>VLOOKUP($E10,'FlowTransparency '!$B$3:$X$122,13)</f>
        <v>-</v>
      </c>
      <c r="T10" s="118">
        <f>VLOOKUP($E10,'FlowTransparency '!$B$3:$X$122,14)</f>
        <v>7.4</v>
      </c>
      <c r="U10" s="118">
        <f>VLOOKUP($E10,'FlowTransparency '!$B$3:$X$122,15)</f>
        <v>0.5</v>
      </c>
      <c r="V10" s="118">
        <f>VLOOKUP($E10,'FlowTransparency '!$B$3:$X$122,16)</f>
        <v>32</v>
      </c>
      <c r="W10" s="118">
        <f>VLOOKUP($E10,'FlowTransparency '!$B$3:$X$122,17)</f>
        <v>26</v>
      </c>
      <c r="X10" s="118">
        <f>VLOOKUP($E10,'FlowTransparency '!$B$3:$X$122,18)</f>
        <v>81</v>
      </c>
      <c r="Y10" s="118">
        <f>VLOOKUP($E10,'FlowTransparency '!$B$3:$X$122,19)</f>
        <v>16.5</v>
      </c>
      <c r="Z10" s="118">
        <f>VLOOKUP($E10,'FlowTransparency '!$B$3:$X$122,20)</f>
        <v>35</v>
      </c>
    </row>
    <row r="11" spans="2:26" x14ac:dyDescent="0.25">
      <c r="E11" s="99">
        <f t="shared" si="0"/>
        <v>6</v>
      </c>
      <c r="F11" s="122" t="s">
        <v>7</v>
      </c>
      <c r="G11" s="119" t="str">
        <f>VLOOKUP($E11,'FlowTransparency '!$B$3:$X$122,3)</f>
        <v>-</v>
      </c>
      <c r="H11" s="119" t="str">
        <f>VLOOKUP($E11,'FlowTransparency '!$B$3:$X$122,4)</f>
        <v>-</v>
      </c>
      <c r="I11" s="118" t="str">
        <f>VLOOKUP($E11,'FlowTransparency '!$B$3:$X$122,5)</f>
        <v>-</v>
      </c>
      <c r="J11" s="118" t="str">
        <f>VLOOKUP($E11,'FlowTransparency '!$B$3:$X$122,6)</f>
        <v>-</v>
      </c>
      <c r="K11" s="118" t="str">
        <f>VLOOKUP($E11,'FlowTransparency '!$B$3:$X$122,7)</f>
        <v>-</v>
      </c>
      <c r="L11" s="118" t="str">
        <f>VLOOKUP($E11,'FlowTransparency '!$B$3:$X$122,8)</f>
        <v>-</v>
      </c>
      <c r="M11" s="118" t="str">
        <f>VLOOKUP($E11,'FlowTransparency '!$B$3:$X$122,9)</f>
        <v>-</v>
      </c>
      <c r="N11" s="118" t="str">
        <f>VLOOKUP($E11,'FlowTransparency '!$B$3:$X$122,10)</f>
        <v>-</v>
      </c>
      <c r="O11" s="118" t="str">
        <f>VLOOKUP($E11,'FlowTransparency '!$B$3:$X$122,11)</f>
        <v>-</v>
      </c>
      <c r="Q11" s="122" t="s">
        <v>7</v>
      </c>
      <c r="R11" s="118" t="str">
        <f>VLOOKUP($E11,'FlowTransparency '!$B$3:$X$122,12)</f>
        <v>-</v>
      </c>
      <c r="S11" s="118" t="str">
        <f>VLOOKUP($E11,'FlowTransparency '!$B$3:$X$122,13)</f>
        <v>-</v>
      </c>
      <c r="T11" s="118" t="str">
        <f>VLOOKUP($E11,'FlowTransparency '!$B$3:$X$122,14)</f>
        <v>-</v>
      </c>
      <c r="U11" s="118">
        <f>VLOOKUP($E11,'FlowTransparency '!$B$3:$X$122,15)</f>
        <v>70</v>
      </c>
      <c r="V11" s="118" t="str">
        <f>VLOOKUP($E11,'FlowTransparency '!$B$3:$X$122,16)</f>
        <v>-</v>
      </c>
      <c r="W11" s="118" t="str">
        <f>VLOOKUP($E11,'FlowTransparency '!$B$3:$X$122,17)</f>
        <v>-</v>
      </c>
      <c r="X11" s="118" t="str">
        <f>VLOOKUP($E11,'FlowTransparency '!$B$3:$X$122,18)</f>
        <v>-</v>
      </c>
      <c r="Y11" s="118">
        <f>VLOOKUP($E11,'FlowTransparency '!$B$3:$X$122,19)</f>
        <v>109</v>
      </c>
      <c r="Z11" s="118">
        <f>VLOOKUP($E11,'FlowTransparency '!$B$3:$X$122,20)</f>
        <v>83</v>
      </c>
    </row>
  </sheetData>
  <sheetProtection algorithmName="SHA-512" hashValue="3p+QF1WCZHBOOwZMJB/mxydzqyvUk68KbT5LciONw7vpq+kaz3gcdp1qQ23pLcoz8Axm71xUTJbfVZToDq2/Ug==" saltValue="CeIenE2UcIXrnBeOhYkzrg==" spinCount="100000" sheet="1" objects="1" scenarios="1"/>
  <mergeCells count="2">
    <mergeCell ref="F4:O4"/>
    <mergeCell ref="Q4:Z4"/>
  </mergeCells>
  <dataValidations count="1">
    <dataValidation type="list" allowBlank="1" showInputMessage="1" showErrorMessage="1" sqref="C5" xr:uid="{38192EB0-F261-4D19-9AD5-D354C1716B5E}">
      <formula1>Sampling_Sites</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D37B-B4AD-47A7-AA6D-D223B796B0FA}">
  <dimension ref="O2:Q22"/>
  <sheetViews>
    <sheetView showGridLines="0" tabSelected="1" zoomScale="80" zoomScaleNormal="80" workbookViewId="0">
      <selection activeCell="N49" sqref="N49"/>
    </sheetView>
  </sheetViews>
  <sheetFormatPr defaultRowHeight="15" x14ac:dyDescent="0.25"/>
  <cols>
    <col min="15" max="15" width="17.140625" customWidth="1"/>
    <col min="16" max="16" width="13.5703125" customWidth="1"/>
    <col min="17" max="17" width="30.5703125" customWidth="1"/>
  </cols>
  <sheetData>
    <row r="2" spans="15:17" ht="15.75" x14ac:dyDescent="0.25">
      <c r="O2" s="51" t="s">
        <v>30</v>
      </c>
      <c r="P2" s="51" t="s">
        <v>38</v>
      </c>
      <c r="Q2" s="50" t="s">
        <v>39</v>
      </c>
    </row>
    <row r="3" spans="15:17" ht="42" customHeight="1" x14ac:dyDescent="0.25">
      <c r="O3" s="52" t="s">
        <v>9</v>
      </c>
      <c r="P3" s="53">
        <v>10016502</v>
      </c>
      <c r="Q3" s="54" t="s">
        <v>40</v>
      </c>
    </row>
    <row r="4" spans="15:17" ht="15.75" x14ac:dyDescent="0.25">
      <c r="O4" s="53" t="s">
        <v>41</v>
      </c>
      <c r="P4" s="53">
        <v>10038644</v>
      </c>
      <c r="Q4" s="55" t="s">
        <v>42</v>
      </c>
    </row>
    <row r="5" spans="15:17" ht="15.75" x14ac:dyDescent="0.25">
      <c r="O5" s="53" t="s">
        <v>23</v>
      </c>
      <c r="P5" s="53">
        <v>10010769</v>
      </c>
      <c r="Q5" s="55" t="s">
        <v>43</v>
      </c>
    </row>
    <row r="6" spans="15:17" ht="40.5" customHeight="1" x14ac:dyDescent="0.25">
      <c r="O6" s="53" t="s">
        <v>11</v>
      </c>
      <c r="P6" s="53">
        <v>10009445</v>
      </c>
      <c r="Q6" s="54" t="s">
        <v>44</v>
      </c>
    </row>
    <row r="7" spans="15:17" ht="15.75" x14ac:dyDescent="0.25">
      <c r="O7" s="53" t="s">
        <v>45</v>
      </c>
      <c r="P7" s="53">
        <v>53508</v>
      </c>
      <c r="Q7" s="55" t="s">
        <v>46</v>
      </c>
    </row>
    <row r="8" spans="15:17" ht="29.25" customHeight="1" x14ac:dyDescent="0.25">
      <c r="O8" s="53" t="s">
        <v>22</v>
      </c>
      <c r="P8" s="53">
        <v>10016494</v>
      </c>
      <c r="Q8" s="54" t="s">
        <v>47</v>
      </c>
    </row>
    <row r="9" spans="15:17" ht="15.75" x14ac:dyDescent="0.25">
      <c r="O9" s="53" t="s">
        <v>48</v>
      </c>
      <c r="P9" s="53">
        <v>453255</v>
      </c>
      <c r="Q9" s="55" t="s">
        <v>49</v>
      </c>
    </row>
    <row r="10" spans="15:17" ht="15.75" x14ac:dyDescent="0.25">
      <c r="O10" s="53" t="s">
        <v>50</v>
      </c>
      <c r="P10" s="53">
        <v>53683</v>
      </c>
      <c r="Q10" s="55" t="s">
        <v>51</v>
      </c>
    </row>
    <row r="11" spans="15:17" ht="36" customHeight="1" x14ac:dyDescent="0.25">
      <c r="O11" s="53" t="s">
        <v>52</v>
      </c>
      <c r="P11" s="53">
        <v>10043279</v>
      </c>
      <c r="Q11" s="54" t="s">
        <v>53</v>
      </c>
    </row>
    <row r="12" spans="15:17" ht="41.25" customHeight="1" x14ac:dyDescent="0.25">
      <c r="O12" s="53" t="s">
        <v>17</v>
      </c>
      <c r="P12" s="53">
        <v>10046999</v>
      </c>
      <c r="Q12" s="54" t="s">
        <v>54</v>
      </c>
    </row>
    <row r="13" spans="15:17" ht="15.75" x14ac:dyDescent="0.25">
      <c r="O13" s="53" t="s">
        <v>55</v>
      </c>
      <c r="P13" s="53">
        <v>10047157</v>
      </c>
      <c r="Q13" s="55" t="s">
        <v>56</v>
      </c>
    </row>
    <row r="14" spans="15:17" ht="43.5" customHeight="1" x14ac:dyDescent="0.25">
      <c r="O14" s="53" t="s">
        <v>57</v>
      </c>
      <c r="P14" s="53">
        <v>10015851</v>
      </c>
      <c r="Q14" s="54" t="s">
        <v>58</v>
      </c>
    </row>
    <row r="15" spans="15:17" ht="15.75" x14ac:dyDescent="0.25">
      <c r="O15" s="53" t="s">
        <v>59</v>
      </c>
      <c r="P15" s="53">
        <v>10029975</v>
      </c>
      <c r="Q15" s="55" t="s">
        <v>60</v>
      </c>
    </row>
    <row r="16" spans="15:17" ht="15.75" x14ac:dyDescent="0.25">
      <c r="O16" s="53" t="s">
        <v>13</v>
      </c>
      <c r="P16" s="53">
        <v>10043028</v>
      </c>
      <c r="Q16" s="55" t="s">
        <v>61</v>
      </c>
    </row>
    <row r="17" spans="15:17" ht="49.5" customHeight="1" x14ac:dyDescent="0.25">
      <c r="O17" s="53" t="s">
        <v>14</v>
      </c>
      <c r="P17" s="53">
        <v>453261</v>
      </c>
      <c r="Q17" s="54" t="s">
        <v>62</v>
      </c>
    </row>
    <row r="18" spans="15:17" ht="45" customHeight="1" x14ac:dyDescent="0.25">
      <c r="O18" s="53" t="s">
        <v>21</v>
      </c>
      <c r="P18" s="53">
        <v>10034510</v>
      </c>
      <c r="Q18" s="54" t="s">
        <v>63</v>
      </c>
    </row>
    <row r="19" spans="15:17" ht="31.5" customHeight="1" x14ac:dyDescent="0.25">
      <c r="O19" s="53" t="s">
        <v>15</v>
      </c>
      <c r="P19" s="53">
        <v>453258</v>
      </c>
      <c r="Q19" s="54" t="s">
        <v>64</v>
      </c>
    </row>
    <row r="20" spans="15:17" ht="15.75" x14ac:dyDescent="0.25">
      <c r="O20" s="53" t="s">
        <v>65</v>
      </c>
      <c r="P20" s="53">
        <v>53675</v>
      </c>
      <c r="Q20" s="55" t="s">
        <v>66</v>
      </c>
    </row>
    <row r="21" spans="15:17" ht="15.75" x14ac:dyDescent="0.25">
      <c r="O21" s="53" t="s">
        <v>67</v>
      </c>
      <c r="P21" s="53">
        <v>53684</v>
      </c>
      <c r="Q21" s="55" t="s">
        <v>37</v>
      </c>
    </row>
    <row r="22" spans="15:17" ht="50.25" customHeight="1" x14ac:dyDescent="0.25">
      <c r="O22" s="53" t="s">
        <v>16</v>
      </c>
      <c r="P22" s="53">
        <v>10032175</v>
      </c>
      <c r="Q22" s="54" t="s">
        <v>68</v>
      </c>
    </row>
  </sheetData>
  <sheetProtection algorithmName="SHA-512" hashValue="s6I3yHLnMJNGqpv99CrFzwqJpZEAPHFTKmSG8/kPywgpWmaUChMDPDfHIGIH+o1Nih2wR7pVWXYsCTIBiY/R3Q==" saltValue="RKM4lWE60SuDVgtfu2hr2w==" spinCount="100000" sheet="1" objects="1" scenarios="1"/>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4705-A4D6-40AD-9121-2A394C17D598}">
  <dimension ref="B2:B11"/>
  <sheetViews>
    <sheetView workbookViewId="0">
      <selection activeCell="B10" sqref="B10:B11"/>
    </sheetView>
  </sheetViews>
  <sheetFormatPr defaultRowHeight="15" x14ac:dyDescent="0.25"/>
  <sheetData>
    <row r="2" spans="2:2" x14ac:dyDescent="0.25">
      <c r="B2" t="s">
        <v>24</v>
      </c>
    </row>
    <row r="3" spans="2:2" x14ac:dyDescent="0.25">
      <c r="B3">
        <v>7.4999999999999997E-2</v>
      </c>
    </row>
    <row r="4" spans="2:2" x14ac:dyDescent="0.25">
      <c r="B4">
        <v>7.4999999999999997E-2</v>
      </c>
    </row>
    <row r="5" spans="2:2" x14ac:dyDescent="0.25">
      <c r="B5">
        <v>7.4999999999999997E-2</v>
      </c>
    </row>
    <row r="6" spans="2:2" x14ac:dyDescent="0.25">
      <c r="B6">
        <v>7.4999999999999997E-2</v>
      </c>
    </row>
    <row r="7" spans="2:2" x14ac:dyDescent="0.25">
      <c r="B7">
        <v>7.4999999999999997E-2</v>
      </c>
    </row>
    <row r="8" spans="2:2" x14ac:dyDescent="0.25">
      <c r="B8">
        <v>7.4999999999999997E-2</v>
      </c>
    </row>
    <row r="9" spans="2:2" x14ac:dyDescent="0.25">
      <c r="B9">
        <v>7.4999999999999997E-2</v>
      </c>
    </row>
    <row r="10" spans="2:2" x14ac:dyDescent="0.25">
      <c r="B10" s="127">
        <v>7.4999999999999997E-2</v>
      </c>
    </row>
    <row r="11" spans="2:2" x14ac:dyDescent="0.25">
      <c r="B11" s="152">
        <v>7.4999999999999997E-2</v>
      </c>
    </row>
  </sheetData>
  <sheetProtection algorithmName="SHA-512" hashValue="bf0R9kDrlW2AYcLDVGrNPODq8EdvgZcaPE9JulcTIWxd/znD8gfqP66EEQmcFYaN/S3p3coINa72b2sjY1alPQ==" saltValue="0UB8U49uqJKGDZZBrfgEB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BF89F-F41D-46F1-B710-5B542B080306}">
  <dimension ref="B2:B22"/>
  <sheetViews>
    <sheetView workbookViewId="0">
      <selection activeCell="B19" sqref="B19"/>
    </sheetView>
  </sheetViews>
  <sheetFormatPr defaultRowHeight="15" x14ac:dyDescent="0.25"/>
  <cols>
    <col min="2" max="2" width="33.42578125" customWidth="1"/>
  </cols>
  <sheetData>
    <row r="2" spans="2:2" x14ac:dyDescent="0.25">
      <c r="B2" t="s">
        <v>36</v>
      </c>
    </row>
    <row r="3" spans="2:2" x14ac:dyDescent="0.25">
      <c r="B3" t="s">
        <v>37</v>
      </c>
    </row>
    <row r="4" spans="2:2" x14ac:dyDescent="0.25">
      <c r="B4" t="s">
        <v>69</v>
      </c>
    </row>
    <row r="5" spans="2:2" x14ac:dyDescent="0.25">
      <c r="B5" t="s">
        <v>77</v>
      </c>
    </row>
    <row r="6" spans="2:2" x14ac:dyDescent="0.25">
      <c r="B6" t="s">
        <v>78</v>
      </c>
    </row>
    <row r="7" spans="2:2" x14ac:dyDescent="0.25">
      <c r="B7" t="s">
        <v>18</v>
      </c>
    </row>
    <row r="8" spans="2:2" x14ac:dyDescent="0.25">
      <c r="B8" t="s">
        <v>19</v>
      </c>
    </row>
    <row r="9" spans="2:2" x14ac:dyDescent="0.25">
      <c r="B9" t="s">
        <v>12</v>
      </c>
    </row>
    <row r="10" spans="2:2" x14ac:dyDescent="0.25">
      <c r="B10" t="s">
        <v>70</v>
      </c>
    </row>
    <row r="11" spans="2:2" x14ac:dyDescent="0.25">
      <c r="B11" t="s">
        <v>20</v>
      </c>
    </row>
    <row r="12" spans="2:2" x14ac:dyDescent="0.25">
      <c r="B12" t="s">
        <v>71</v>
      </c>
    </row>
    <row r="13" spans="2:2" x14ac:dyDescent="0.25">
      <c r="B13" t="s">
        <v>1</v>
      </c>
    </row>
    <row r="14" spans="2:2" x14ac:dyDescent="0.25">
      <c r="B14" t="s">
        <v>74</v>
      </c>
    </row>
    <row r="15" spans="2:2" x14ac:dyDescent="0.25">
      <c r="B15" t="s">
        <v>72</v>
      </c>
    </row>
    <row r="16" spans="2:2" x14ac:dyDescent="0.25">
      <c r="B16" t="s">
        <v>62</v>
      </c>
    </row>
    <row r="17" spans="2:2" x14ac:dyDescent="0.25">
      <c r="B17" t="s">
        <v>73</v>
      </c>
    </row>
    <row r="18" spans="2:2" x14ac:dyDescent="0.25">
      <c r="B18" t="s">
        <v>79</v>
      </c>
    </row>
    <row r="19" spans="2:2" x14ac:dyDescent="0.25">
      <c r="B19" t="s">
        <v>68</v>
      </c>
    </row>
    <row r="20" spans="2:2" x14ac:dyDescent="0.25">
      <c r="B20" t="s">
        <v>54</v>
      </c>
    </row>
    <row r="21" spans="2:2" x14ac:dyDescent="0.25">
      <c r="B21" t="s">
        <v>75</v>
      </c>
    </row>
    <row r="22" spans="2:2" x14ac:dyDescent="0.25">
      <c r="B22" t="s">
        <v>76</v>
      </c>
    </row>
  </sheetData>
  <sheetProtection algorithmName="SHA-512" hashValue="V109qyurSIcRBPQoSV6T4UBKC/j9ZBfNvA829OdZL+riqdhHPSAyo5r7EN8At+BBEyhi7SrRb/B/smT8GUq/bA==" saltValue="RUs7GhtqPWrMCxki5fU36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6CE7F6DC7C0D4DA0AF81780AAE765D" ma:contentTypeVersion="17" ma:contentTypeDescription="Create a new document." ma:contentTypeScope="" ma:versionID="c0d9856c0b74ae7cc8bfc65d2068c599">
  <xsd:schema xmlns:xsd="http://www.w3.org/2001/XMLSchema" xmlns:xs="http://www.w3.org/2001/XMLSchema" xmlns:p="http://schemas.microsoft.com/office/2006/metadata/properties" xmlns:ns2="88ef169f-e3ce-4d21-8b9a-19a0f047314b" xmlns:ns3="4132283f-3a3c-40b3-b52e-02490be92f81" targetNamespace="http://schemas.microsoft.com/office/2006/metadata/properties" ma:root="true" ma:fieldsID="ac89b10c44db9ab2baed8c05d99af5c2" ns2:_="" ns3:_="">
    <xsd:import namespace="88ef169f-e3ce-4d21-8b9a-19a0f047314b"/>
    <xsd:import namespace="4132283f-3a3c-40b3-b52e-02490be92f81"/>
    <xsd:element name="properties">
      <xsd:complexType>
        <xsd:sequence>
          <xsd:element name="documentManagement">
            <xsd:complexType>
              <xsd:all>
                <xsd:element ref="ns2:_dlc_DocId" minOccurs="0"/>
                <xsd:element ref="ns2:_dlc_DocIdUrl" minOccurs="0"/>
                <xsd:element ref="ns2:_dlc_DocIdPersistId" minOccurs="0"/>
                <xsd:element ref="ns3:Category" minOccurs="0"/>
                <xsd:element ref="ns3:Topic" minOccurs="0"/>
                <xsd:element ref="ns3:Project" minOccurs="0"/>
                <xsd:element ref="ns3:SPOC" minOccurs="0"/>
                <xsd:element ref="ns3:Author0" minOccurs="0"/>
                <xsd:element ref="ns3:Section" minOccurs="0"/>
                <xsd:element ref="ns3:Audience" minOccurs="0"/>
                <xsd:element ref="ns3:Outline_ID" minOccurs="0"/>
                <xsd:element ref="ns3:Topic_x003a_Title" minOccurs="0"/>
                <xsd:element ref="ns3:Category_x003a_Title" minOccurs="0"/>
                <xsd:element ref="ns3:Section_x003a_Title" minOccurs="0"/>
                <xsd:element ref="ns3:Section_x003a_Code" minOccurs="0"/>
                <xsd:element ref="ns3:Project_x003a_Title"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f169f-e3ce-4d21-8b9a-19a0f04731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132283f-3a3c-40b3-b52e-02490be92f81" elementFormDefault="qualified">
    <xsd:import namespace="http://schemas.microsoft.com/office/2006/documentManagement/types"/>
    <xsd:import namespace="http://schemas.microsoft.com/office/infopath/2007/PartnerControls"/>
    <xsd:element name="Category" ma:index="11" nillable="true" ma:displayName="Category" ma:list="{e3af0c40-ebd1-4426-b1c2-89ede7b0b586}" ma:internalName="Category" ma:showField="Title">
      <xsd:simpleType>
        <xsd:restriction base="dms:Lookup"/>
      </xsd:simpleType>
    </xsd:element>
    <xsd:element name="Topic" ma:index="12" nillable="true" ma:displayName="Topic" ma:list="{8541b623-a3e2-4c0d-aa04-71bdc4581a66}" ma:internalName="Topic" ma:showField="Title">
      <xsd:simpleType>
        <xsd:restriction base="dms:Lookup"/>
      </xsd:simpleType>
    </xsd:element>
    <xsd:element name="Project" ma:index="13" nillable="true" ma:displayName="Project" ma:list="{777a5c81-9a98-4905-9ef5-634c539d30c0}" ma:internalName="Project" ma:showField="Title">
      <xsd:simpleType>
        <xsd:restriction base="dms:Lookup"/>
      </xsd:simpleType>
    </xsd:element>
    <xsd:element name="SPOC" ma:index="14" nillable="true" ma:displayName="SPOC" ma:list="UserInfo" ma:SharePointGroup="0" ma:internalName="SPOC"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0" ma:index="15" nillable="true" ma:displayName="Author" ma:list="UserInfo" ma:SharePointGroup="0" ma:internalName="Author0"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tion" ma:index="16" nillable="true" ma:displayName="Section" ma:list="{c597843d-6222-480a-ac9b-c13e6b3c0c4f}" ma:internalName="Section" ma:showField="Title">
      <xsd:simpleType>
        <xsd:restriction base="dms:Lookup"/>
      </xsd:simpleType>
    </xsd:element>
    <xsd:element name="Audience" ma:index="17" nillable="true" ma:displayName="Audience" ma:format="Dropdown" ma:internalName="Audience">
      <xsd:simpleType>
        <xsd:restriction base="dms:Choice">
          <xsd:enumeration value="Web Services Section"/>
          <xsd:enumeration value="Web Services Stakeholders"/>
          <xsd:enumeration value="SP Site Build User Group"/>
          <xsd:enumeration value="WTK8 Stakeholders"/>
          <xsd:enumeration value="DNR IT"/>
        </xsd:restriction>
      </xsd:simpleType>
    </xsd:element>
    <xsd:element name="Outline_ID" ma:index="18" nillable="true" ma:displayName="Outline_ID" ma:internalName="Outline_ID">
      <xsd:simpleType>
        <xsd:restriction base="dms:Text">
          <xsd:maxLength value="24"/>
        </xsd:restriction>
      </xsd:simpleType>
    </xsd:element>
    <xsd:element name="Topic_x003a_Title" ma:index="19" nillable="true" ma:displayName="Topic:Title" ma:list="{8541b623-a3e2-4c0d-aa04-71bdc4581a66}" ma:internalName="Topic_x003a_Title" ma:readOnly="true" ma:showField="Title">
      <xsd:simpleType>
        <xsd:restriction base="dms:Lookup"/>
      </xsd:simpleType>
    </xsd:element>
    <xsd:element name="Category_x003a_Title" ma:index="20" nillable="true" ma:displayName="Category:Title" ma:list="{e3af0c40-ebd1-4426-b1c2-89ede7b0b586}" ma:internalName="Category_x003a_Title" ma:readOnly="true" ma:showField="Title">
      <xsd:simpleType>
        <xsd:restriction base="dms:Lookup"/>
      </xsd:simpleType>
    </xsd:element>
    <xsd:element name="Section_x003a_Title" ma:index="21" nillable="true" ma:displayName="Section:Title" ma:list="{c597843d-6222-480a-ac9b-c13e6b3c0c4f}" ma:internalName="Section_x003a_Title" ma:readOnly="true" ma:showField="Title">
      <xsd:simpleType>
        <xsd:restriction base="dms:Lookup"/>
      </xsd:simpleType>
    </xsd:element>
    <xsd:element name="Section_x003a_Code" ma:index="22" nillable="true" ma:displayName="Section:Code" ma:list="{c597843d-6222-480a-ac9b-c13e6b3c0c4f}" ma:internalName="Section_x003a_Code" ma:readOnly="true" ma:showField="field_1">
      <xsd:simpleType>
        <xsd:restriction base="dms:Lookup"/>
      </xsd:simpleType>
    </xsd:element>
    <xsd:element name="Project_x003a_Title" ma:index="23" nillable="true" ma:displayName="Project:Title" ma:list="{777a5c81-9a98-4905-9ef5-634c539d30c0}" ma:internalName="Project_x003a_Title" ma:readOnly="true" ma:showField="Title">
      <xsd:simpleType>
        <xsd:restriction base="dms:Lookup"/>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oject xmlns="4132283f-3a3c-40b3-b52e-02490be92f81" xsi:nil="true"/>
    <Section xmlns="4132283f-3a3c-40b3-b52e-02490be92f81" xsi:nil="true"/>
    <Category xmlns="4132283f-3a3c-40b3-b52e-02490be92f81" xsi:nil="true"/>
    <Author0 xmlns="4132283f-3a3c-40b3-b52e-02490be92f81">
      <UserInfo>
        <DisplayName/>
        <AccountId xsi:nil="true"/>
        <AccountType/>
      </UserInfo>
    </Author0>
    <SPOC xmlns="4132283f-3a3c-40b3-b52e-02490be92f81">
      <UserInfo>
        <DisplayName/>
        <AccountId xsi:nil="true"/>
        <AccountType/>
      </UserInfo>
    </SPOC>
    <Topic xmlns="4132283f-3a3c-40b3-b52e-02490be92f81" xsi:nil="true"/>
    <Audience xmlns="4132283f-3a3c-40b3-b52e-02490be92f81" xsi:nil="true"/>
    <Outline_ID xmlns="4132283f-3a3c-40b3-b52e-02490be92f81" xsi:nil="true"/>
    <_dlc_DocId xmlns="88ef169f-e3ce-4d21-8b9a-19a0f047314b">DNRTSWS-352688329-104</_dlc_DocId>
    <_dlc_DocIdUrl xmlns="88ef169f-e3ce-4d21-8b9a-19a0f047314b">
      <Url>https://wigov.sharepoint.com/sites/dnr-tsws/_layouts/15/DocIdRedir.aspx?ID=DNRTSWS-352688329-104</Url>
      <Description>DNRTSWS-352688329-104</Description>
    </_dlc_DocIdUrl>
  </documentManagement>
</p:properties>
</file>

<file path=customXml/itemProps1.xml><?xml version="1.0" encoding="utf-8"?>
<ds:datastoreItem xmlns:ds="http://schemas.openxmlformats.org/officeDocument/2006/customXml" ds:itemID="{54CB20BC-DC74-477C-8825-D88D62D16B0D}"/>
</file>

<file path=customXml/itemProps2.xml><?xml version="1.0" encoding="utf-8"?>
<ds:datastoreItem xmlns:ds="http://schemas.openxmlformats.org/officeDocument/2006/customXml" ds:itemID="{B12CB812-237D-4CFA-B385-65D6FDD3AEB7}"/>
</file>

<file path=customXml/itemProps3.xml><?xml version="1.0" encoding="utf-8"?>
<ds:datastoreItem xmlns:ds="http://schemas.openxmlformats.org/officeDocument/2006/customXml" ds:itemID="{0488C5AF-2882-4212-AC1B-0FAE5AA9D033}"/>
</file>

<file path=customXml/itemProps4.xml><?xml version="1.0" encoding="utf-8"?>
<ds:datastoreItem xmlns:ds="http://schemas.openxmlformats.org/officeDocument/2006/customXml" ds:itemID="{624D109A-919F-4BF4-8B4D-A0AEBC9B11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Water Quality Data</vt:lpstr>
      <vt:lpstr>AllData</vt:lpstr>
      <vt:lpstr>FlowTransparency </vt:lpstr>
      <vt:lpstr>Flow &amp; Transparency Data</vt:lpstr>
      <vt:lpstr>Location Information</vt:lpstr>
      <vt:lpstr>TP_Standard</vt:lpstr>
      <vt:lpstr>Sampling_Sites</vt:lpstr>
      <vt:lpstr>Sampling_Sites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Vorrie, Hannah</dc:creator>
  <cp:lastModifiedBy>Marquardt, Keith A - DNR</cp:lastModifiedBy>
  <dcterms:created xsi:type="dcterms:W3CDTF">2021-09-23T18:20:05Z</dcterms:created>
  <dcterms:modified xsi:type="dcterms:W3CDTF">2024-01-25T16:45:34Z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0x0101002E6CE7F6DC7C0D4DA0AF81780AAE765D</vt:lpwstr>
  </property>
  <property fmtid="{D5CDD505-2E9C-101B-9397-08002B2CF9AE}" pid="3" name="_dlc_DocIdItemGuid">
    <vt:lpwstr>eed78155-402c-4e00-a30a-85b37e011928</vt:lpwstr>
  </property>
</Properties>
</file>